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29040" windowHeight="15840" tabRatio="739" firstSheet="2" activeTab="14"/>
  </bookViews>
  <sheets>
    <sheet name="CLEAR_SHEET" sheetId="25" state="hidden" r:id="rId1"/>
    <sheet name="F_Inputs" sheetId="22" r:id="rId2"/>
    <sheet name="InpOverride" sheetId="23" r:id="rId3"/>
    <sheet name="InpActive" sheetId="14" r:id="rId4"/>
    <sheet name="F_Outputs" sheetId="15" r:id="rId5"/>
    <sheet name="Change Log" sheetId="13" r:id="rId6"/>
    <sheet name="Inputs &gt;" sheetId="8" r:id="rId7"/>
    <sheet name="Data" sheetId="1" r:id="rId8"/>
    <sheet name="RPI" sheetId="12" r:id="rId9"/>
    <sheet name="Calcs &gt;" sheetId="9" r:id="rId10"/>
    <sheet name="WRFIM - Water" sheetId="5" r:id="rId11"/>
    <sheet name="WRFIM - Waste" sheetId="6" r:id="rId12"/>
    <sheet name="WRFIM - Dmmy" sheetId="16" r:id="rId13"/>
    <sheet name="Output &gt;" sheetId="10" r:id="rId14"/>
    <sheet name="WFRIM adjustments" sheetId="7" r:id="rId15"/>
    <sheet name="Other &gt;" sheetId="11" r:id="rId16"/>
    <sheet name="Timeline" sheetId="3" r:id="rId17"/>
  </sheets>
  <externalReferences>
    <externalReference r:id="rId18"/>
    <externalReference r:id="rId19"/>
  </externalReferences>
  <definedNames>
    <definedName name="__123Graph_X" localSheetId="1" hidden="1">[1]Aln!#REF!</definedName>
    <definedName name="__123Graph_X" localSheetId="2" hidden="1">[1]Aln!#REF!</definedName>
    <definedName name="__123Graph_X" localSheetId="12" hidden="1">[1]Aln!#REF!</definedName>
    <definedName name="__123Graph_X" hidden="1">[1]Aln!#REF!</definedName>
    <definedName name="_123Graph_F" hidden="1">'[2]Chelmsford '!$G$18:$G$28</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Dist_Values" localSheetId="1" hidden="1">#REF!</definedName>
    <definedName name="_Dist_Values" localSheetId="2" hidden="1">#REF!</definedName>
    <definedName name="_Dist_Values" localSheetId="12" hidden="1">#REF!</definedName>
    <definedName name="_Dist_Values" hidden="1">#REF!</definedName>
    <definedName name="_Fill" localSheetId="1" hidden="1">#REF!</definedName>
    <definedName name="_Fill" localSheetId="2" hidden="1">#REF!</definedName>
    <definedName name="_Fill" localSheetId="12" hidden="1">#REF!</definedName>
    <definedName name="_Fill" hidden="1">#REF!</definedName>
    <definedName name="_Key1" localSheetId="1" hidden="1">#REF!</definedName>
    <definedName name="_Key1" localSheetId="2" hidden="1">#REF!</definedName>
    <definedName name="_Key1" localSheetId="12" hidden="1">#REF!</definedName>
    <definedName name="_Key1" hidden="1">#REF!</definedName>
    <definedName name="_Key2" localSheetId="1" hidden="1">#REF!</definedName>
    <definedName name="_Key2" localSheetId="2" hidden="1">#REF!</definedName>
    <definedName name="_Key2" localSheetId="12" hidden="1">#REF!</definedName>
    <definedName name="_Key2" hidden="1">#REF!</definedName>
    <definedName name="_Order1" hidden="1">255</definedName>
    <definedName name="_Order2" hidden="1">255</definedName>
    <definedName name="_Sort" localSheetId="1" hidden="1">#REF!</definedName>
    <definedName name="_Sort" localSheetId="2" hidden="1">#REF!</definedName>
    <definedName name="_Sort" localSheetId="12" hidden="1">#REF!</definedName>
    <definedName name="_Sort" hidden="1">#REF!</definedName>
    <definedName name="Additional.Analysis">Data!$G$22</definedName>
    <definedName name="Adj.AllRev.Dmmy" localSheetId="12">'WRFIM - Dmmy'!$I$46:$U$46</definedName>
    <definedName name="Adj.AllRev.Waste">'WRFIM - Waste'!$I$46:$U$46</definedName>
    <definedName name="Adj.AllRev.Water">'WRFIM - Water'!$I$46:$U$46</definedName>
    <definedName name="AllRev.Dmmy">Data!$I$29:$U$29</definedName>
    <definedName name="AllRev.Outturn.Dmmy" localSheetId="12">'WRFIM - Dmmy'!$I$15:$U$15</definedName>
    <definedName name="AllRev.Outturn.Dmmy.Revised">'WRFIM - Dmmy'!$I$23:$U$23</definedName>
    <definedName name="AllRev.Outturn.Waste">'WRFIM - Waste'!$I$15:$U$15</definedName>
    <definedName name="AllRev.Outturn.Waste.Revised">'WRFIM - Waste'!$I$23:$U$23</definedName>
    <definedName name="AllRev.Outturn.Water">'WRFIM - Water'!$I$15:$U$15</definedName>
    <definedName name="AllRev.Outturn.Water.Revised">'WRFIM - Water'!$I$23:$U$23</definedName>
    <definedName name="AllRev.Waste">Data!$I$28:$U$28</definedName>
    <definedName name="AllRev.Water">Data!$I$27:$U$27</definedName>
    <definedName name="AMP.Years">Timeline!$I$3:$U$3</definedName>
    <definedName name="AMP5.RCM.Adj.Dmmy" localSheetId="12">'WRFIM - Dmmy'!$K$27</definedName>
    <definedName name="AMP5.RCM.Adj.Waste">'WRFIM - Waste'!$K$27</definedName>
    <definedName name="AMP5.RCM.Adj.Water">'WRFIM - Water'!$K$27</definedName>
    <definedName name="AMP6.FI.Adj.Dmmy" localSheetId="12">'WRFIM - Dmmy'!$I$40:$U$40</definedName>
    <definedName name="AMP6.FI.Adj.Waste">'WRFIM - Waste'!$I$40:$U$40</definedName>
    <definedName name="AMP6.FI.Adj.Water">'WRFIM - Water'!$I$40:$U$40</definedName>
    <definedName name="Baseline.AllRev.Dmmy" localSheetId="12">'WRFIM - Dmmy'!$I$47:$U$47</definedName>
    <definedName name="Baseline.AllRev.Waste">'WRFIM - Waste'!$I$47:$U$47</definedName>
    <definedName name="Baseline.AllRev.Water">'WRFIM - Water'!$I$47:$U$47</definedName>
    <definedName name="BlindYear.1415.Adj.Waste">Data!$K$46</definedName>
    <definedName name="BlindYear.1415.Adj.Water">Data!$K$45</definedName>
    <definedName name="BlindYear.Delay" localSheetId="1">Data!#REF!</definedName>
    <definedName name="BlindYear.Delay" localSheetId="2">Data!#REF!</definedName>
    <definedName name="BlindYear.Delay" localSheetId="12">Data!#REF!</definedName>
    <definedName name="BlindYear.Delay">Data!#REF!</definedName>
    <definedName name="Calendar.Years">Timeline!$I$5:$U$5</definedName>
    <definedName name="Discount.Rate">Data!$G$20</definedName>
    <definedName name="Indexation.Average">RPI!$I$56:$U$56</definedName>
    <definedName name="Indexation.Average.Override">RPI!$I$55:$U$55</definedName>
    <definedName name="Indexation.Check">RPI!$I$26:$U$26</definedName>
    <definedName name="Indexation.November">RPI!$I$45:$U$45</definedName>
    <definedName name="Indexation.November.Actual">RPI!$I$49:$U$49</definedName>
    <definedName name="Indexation.November.Actual.Override">RPI!$I$48:$U$48</definedName>
    <definedName name="Indexation.November.Actual.YearOnYear">RPI!$I$51:$U$51</definedName>
    <definedName name="Indexation.November.Override">RPI!$I$44:$U$44</definedName>
    <definedName name="Inflation.Yearly.Average">RPI!$I$58:$U$58</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K.Dmmy">Data!$I$34:$U$34</definedName>
    <definedName name="K.Waste">Data!$I$33:$U$33</definedName>
    <definedName name="K.Water">Data!$I$32:$U$32</definedName>
    <definedName name="Penalty.Rate.General">Data!$G$19</definedName>
    <definedName name="Penalty.Rate.Waste" localSheetId="1">'WRFIM - Waste'!#REF!</definedName>
    <definedName name="Penalty.Rate.Waste" localSheetId="2">'WRFIM - Waste'!#REF!</definedName>
    <definedName name="Penalty.Rate.Waste" localSheetId="12">'WRFIM - Dmmy'!#REF!</definedName>
    <definedName name="Penalty.Rate.Waste">'WRFIM - Waste'!#REF!</definedName>
    <definedName name="Penalty.Rate.Water" localSheetId="1">'WRFIM - Water'!#REF!</definedName>
    <definedName name="Penalty.Rate.Water" localSheetId="2">'WRFIM - Water'!#REF!</definedName>
    <definedName name="Penalty.Rate.Water" localSheetId="12">'WRFIM - Water'!#REF!</definedName>
    <definedName name="Penalty.Rate.Water">'WRFIM - Water'!#REF!</definedName>
    <definedName name="Perc.Recovered.Dmmy" localSheetId="12">'WRFIM - Dmmy'!$I$52:$U$52</definedName>
    <definedName name="Perc.Recovered.Waste">'WRFIM - Waste'!$I$52:$U$52</definedName>
    <definedName name="Perc.Recovered.Water">'WRFIM - Water'!$I$52:$U$52</definedName>
    <definedName name="_xlnm.Print_Area" localSheetId="8">RPI!$A$1:$V$58</definedName>
    <definedName name="RCM.BlindYear.Adj.Dmmy" localSheetId="12">'WRFIM - Dmmy'!$I$31:$U$31</definedName>
    <definedName name="RCM.BlindYear.Adj.Waste">'WRFIM - Waste'!$I$31:$U$31</definedName>
    <definedName name="RCM.BlindYear.Adj.Water">'WRFIM - Water'!$I$31:$U$31</definedName>
    <definedName name="RecRev.Dmmy">Data!$I$40:$U$40</definedName>
    <definedName name="RecRev.Waste">Data!$I$39:$U$39</definedName>
    <definedName name="RecRev.Water">Data!$I$38:$U$38</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Threshold.Max">Data!$G$17</definedName>
    <definedName name="Threshold.Min">Data!$G$16</definedName>
    <definedName name="wotsthis" localSheetId="1" hidden="1">{"P&amp;L phased",#N/A,FALSE,"P and L";"Interest phased",#N/A,FALSE,"Interest";"Cshf phased",#N/A,FALSE,"Cashflow";"BSheet phased",#N/A,FALSE,"B Sheet";"Capex phased",#N/A,FALSE,"Capex"}</definedName>
    <definedName name="wotsthis" localSheetId="3" hidden="1">{"P&amp;L phased",#N/A,FALSE,"P and L";"Interest phased",#N/A,FALSE,"Interest";"Cshf phased",#N/A,FALSE,"Cashflow";"BSheet phased",#N/A,FALSE,"B Sheet";"Capex phased",#N/A,FALSE,"Capex"}</definedName>
    <definedName name="wotsthis" localSheetId="2"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FIM.Dmmy" localSheetId="12">'WRFIM - Dmmy'!$P$95</definedName>
    <definedName name="WRFIM.Waste">'WRFIM - Waste'!$P$95</definedName>
    <definedName name="WRFIM.Water">'WRFIM - Water'!$P$95</definedName>
    <definedName name="wrn.Print._.5._.and._.12." localSheetId="1"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localSheetId="3"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localSheetId="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1" hidden="1">{"P&amp;L phased",#N/A,FALSE,"P and L";"Interest phased",#N/A,FALSE,"Interest";"Cshf phased",#N/A,FALSE,"Cashflow";"BSheet phased",#N/A,FALSE,"B Sheet";"Capex phased",#N/A,FALSE,"Capex"}</definedName>
    <definedName name="wrn.Print._.Phased." localSheetId="3" hidden="1">{"P&amp;L phased",#N/A,FALSE,"P and L";"Interest phased",#N/A,FALSE,"Interest";"Cshf phased",#N/A,FALSE,"Cashflow";"BSheet phased",#N/A,FALSE,"B Sheet";"Capex phased",#N/A,FALSE,"Capex"}</definedName>
    <definedName name="wrn.Print._.Phased." localSheetId="2"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1" hidden="1">{"bal",#N/A,FALSE,"working papers";"income",#N/A,FALSE,"working papers"}</definedName>
    <definedName name="wrn.wpapers." localSheetId="3" hidden="1">{"bal",#N/A,FALSE,"working papers";"income",#N/A,FALSE,"working papers"}</definedName>
    <definedName name="wrn.wpapers." localSheetId="2" hidden="1">{"bal",#N/A,FALSE,"working papers";"income",#N/A,FALSE,"working papers"}</definedName>
    <definedName name="wrn.wpapers." hidden="1">{"bal",#N/A,FALSE,"working papers";"income",#N/A,FALSE,"working papers"}</definedName>
  </definedNames>
  <calcPr calcId="191029" calcMode="manual" calcCompleted="0"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76" i="14" l="1"/>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5" i="14"/>
  <c r="A76" i="23"/>
  <c r="A75" i="23"/>
  <c r="A74" i="23"/>
  <c r="A73" i="23"/>
  <c r="A72" i="23"/>
  <c r="A71" i="23"/>
  <c r="A70" i="23"/>
  <c r="A69" i="23"/>
  <c r="A68" i="23"/>
  <c r="A67" i="23"/>
  <c r="A66" i="23"/>
  <c r="A65" i="23"/>
  <c r="A64" i="23"/>
  <c r="A63" i="23"/>
  <c r="A62" i="23"/>
  <c r="A61" i="23"/>
  <c r="A60" i="23"/>
  <c r="A59" i="23"/>
  <c r="A58" i="23"/>
  <c r="A57" i="23"/>
  <c r="A56" i="23"/>
  <c r="A55" i="23"/>
  <c r="A54" i="23"/>
  <c r="A53" i="23"/>
  <c r="A52" i="23"/>
  <c r="A51" i="23"/>
  <c r="A50" i="23"/>
  <c r="A49" i="23"/>
  <c r="A48" i="23"/>
  <c r="A47" i="23"/>
  <c r="A46" i="23"/>
  <c r="A45" i="23"/>
  <c r="A44" i="23"/>
  <c r="A43" i="23"/>
  <c r="A42" i="23"/>
  <c r="A41" i="23"/>
  <c r="A40" i="23"/>
  <c r="A39" i="23"/>
  <c r="A38" i="23"/>
  <c r="A37" i="23"/>
  <c r="A36" i="23"/>
  <c r="A35" i="23"/>
  <c r="A34" i="23"/>
  <c r="A33" i="23"/>
  <c r="A32" i="23"/>
  <c r="A31" i="23"/>
  <c r="A30" i="23"/>
  <c r="A29" i="23"/>
  <c r="A28" i="23"/>
  <c r="A27" i="23"/>
  <c r="A26" i="23"/>
  <c r="A25" i="23"/>
  <c r="A24" i="23"/>
  <c r="A23" i="23"/>
  <c r="A22" i="23"/>
  <c r="A21" i="23"/>
  <c r="A20" i="23"/>
  <c r="A19" i="23"/>
  <c r="A18" i="23"/>
  <c r="A17" i="23"/>
  <c r="A16" i="23"/>
  <c r="A15" i="23"/>
  <c r="A14" i="23"/>
  <c r="A13" i="23"/>
  <c r="A12" i="23"/>
  <c r="A11" i="23"/>
  <c r="A10" i="23"/>
  <c r="A9" i="23"/>
  <c r="A8" i="23"/>
  <c r="A7" i="23"/>
  <c r="A6" i="23"/>
  <c r="A5" i="23"/>
  <c r="A4" i="23"/>
  <c r="P45" i="15" l="1"/>
  <c r="O45" i="15"/>
  <c r="N45" i="15"/>
  <c r="M45" i="15"/>
  <c r="L45" i="15"/>
  <c r="K45" i="15"/>
  <c r="J45" i="15"/>
  <c r="I45" i="15"/>
  <c r="H45" i="15"/>
  <c r="G45" i="15"/>
  <c r="F45" i="15"/>
  <c r="A4" i="14" l="1"/>
  <c r="O55" i="1" l="1"/>
  <c r="N88" i="14"/>
  <c r="P72" i="1" s="1"/>
  <c r="N87" i="14"/>
  <c r="P71" i="1" s="1"/>
  <c r="N86" i="14"/>
  <c r="P70" i="1" s="1"/>
  <c r="L85" i="14"/>
  <c r="N68" i="1" s="1"/>
  <c r="L84" i="14"/>
  <c r="N67" i="1" s="1"/>
  <c r="L83" i="14"/>
  <c r="N66" i="1" s="1"/>
  <c r="N82" i="14"/>
  <c r="P59" i="1" s="1"/>
  <c r="N81" i="14"/>
  <c r="P58" i="1" s="1"/>
  <c r="N80" i="14"/>
  <c r="P57" i="1" s="1"/>
  <c r="M79" i="14"/>
  <c r="M78" i="14"/>
  <c r="O54" i="1" s="1"/>
  <c r="M77" i="14"/>
  <c r="O53" i="1" s="1"/>
  <c r="M76" i="14" l="1"/>
  <c r="L76" i="14"/>
  <c r="K76" i="14"/>
  <c r="J76" i="14"/>
  <c r="I76" i="14"/>
  <c r="H76" i="14"/>
  <c r="G76" i="14"/>
  <c r="F76" i="14"/>
  <c r="M75" i="14"/>
  <c r="L75" i="14"/>
  <c r="K75" i="14"/>
  <c r="J75" i="14"/>
  <c r="I75" i="14"/>
  <c r="H75" i="14"/>
  <c r="G75" i="14"/>
  <c r="F75" i="14"/>
  <c r="M74" i="14"/>
  <c r="L74" i="14"/>
  <c r="K74" i="14"/>
  <c r="J74" i="14"/>
  <c r="I74" i="14"/>
  <c r="H74" i="14"/>
  <c r="G74" i="14"/>
  <c r="F74" i="14"/>
  <c r="M73" i="14"/>
  <c r="L73" i="14"/>
  <c r="K73" i="14"/>
  <c r="J73" i="14"/>
  <c r="I73" i="14"/>
  <c r="H73" i="14"/>
  <c r="G73" i="14"/>
  <c r="F73" i="14"/>
  <c r="M72" i="14"/>
  <c r="L72" i="14"/>
  <c r="K72" i="14"/>
  <c r="J72" i="14"/>
  <c r="I72" i="14"/>
  <c r="H72" i="14"/>
  <c r="G72" i="14"/>
  <c r="F72" i="14"/>
  <c r="M71" i="14"/>
  <c r="L71" i="14"/>
  <c r="K71" i="14"/>
  <c r="J71" i="14"/>
  <c r="I71" i="14"/>
  <c r="H71" i="14"/>
  <c r="G71" i="14"/>
  <c r="F71" i="14"/>
  <c r="M70" i="14"/>
  <c r="L70" i="14"/>
  <c r="K70" i="14"/>
  <c r="J70" i="14"/>
  <c r="I70" i="14"/>
  <c r="H70" i="14"/>
  <c r="G70" i="14"/>
  <c r="F70" i="14"/>
  <c r="M69" i="14"/>
  <c r="L69" i="14"/>
  <c r="K69" i="14"/>
  <c r="J69" i="14"/>
  <c r="I69" i="14"/>
  <c r="H69" i="14"/>
  <c r="G69" i="14"/>
  <c r="F69" i="14"/>
  <c r="M68" i="14"/>
  <c r="L68" i="14"/>
  <c r="K68" i="14"/>
  <c r="J68" i="14"/>
  <c r="I68" i="14"/>
  <c r="H68" i="14"/>
  <c r="G68" i="14"/>
  <c r="F68" i="14"/>
  <c r="M67" i="14"/>
  <c r="L67" i="14"/>
  <c r="K67" i="14"/>
  <c r="J67" i="14"/>
  <c r="I67" i="14"/>
  <c r="H67" i="14"/>
  <c r="G67" i="14"/>
  <c r="F67" i="14"/>
  <c r="M66" i="14"/>
  <c r="L66" i="14"/>
  <c r="K66" i="14"/>
  <c r="J66" i="14"/>
  <c r="I66" i="14"/>
  <c r="H66" i="14"/>
  <c r="G66" i="14"/>
  <c r="F66" i="14"/>
  <c r="M65" i="14"/>
  <c r="L65" i="14"/>
  <c r="K65" i="14"/>
  <c r="J65" i="14"/>
  <c r="I65" i="14"/>
  <c r="H65" i="14"/>
  <c r="G65" i="14"/>
  <c r="F65" i="14"/>
  <c r="N76" i="14"/>
  <c r="N75" i="14"/>
  <c r="N74" i="14"/>
  <c r="N73" i="14"/>
  <c r="N72" i="14"/>
  <c r="N71" i="14"/>
  <c r="N70" i="14"/>
  <c r="N69" i="14"/>
  <c r="N68" i="14"/>
  <c r="N67" i="14"/>
  <c r="N66" i="14"/>
  <c r="N65" i="14"/>
  <c r="N64" i="14"/>
  <c r="N63" i="14"/>
  <c r="N62" i="14"/>
  <c r="N61" i="14"/>
  <c r="M61" i="14"/>
  <c r="L61" i="14"/>
  <c r="N60" i="14"/>
  <c r="M60" i="14"/>
  <c r="L60" i="14"/>
  <c r="N59" i="14"/>
  <c r="M59" i="14"/>
  <c r="L59" i="14"/>
  <c r="N58" i="14"/>
  <c r="M58" i="14"/>
  <c r="L58" i="14"/>
  <c r="N57" i="14"/>
  <c r="M57" i="14"/>
  <c r="L57" i="14"/>
  <c r="N56" i="14"/>
  <c r="M56" i="14"/>
  <c r="L56" i="14"/>
  <c r="N55" i="14"/>
  <c r="M55" i="14"/>
  <c r="L55" i="14"/>
  <c r="N54" i="14"/>
  <c r="M54" i="14"/>
  <c r="L54" i="14"/>
  <c r="N53" i="14"/>
  <c r="M53" i="14"/>
  <c r="L53" i="14"/>
  <c r="N52" i="14"/>
  <c r="M52" i="14"/>
  <c r="L52" i="14"/>
  <c r="K52" i="14"/>
  <c r="J52" i="14"/>
  <c r="N51" i="14"/>
  <c r="M51" i="14"/>
  <c r="L51" i="14"/>
  <c r="K51" i="14"/>
  <c r="J51" i="14"/>
  <c r="N50" i="14"/>
  <c r="M50" i="14"/>
  <c r="L50" i="14"/>
  <c r="K50" i="14"/>
  <c r="J50" i="14"/>
  <c r="N49" i="14"/>
  <c r="M49" i="14"/>
  <c r="L49" i="14"/>
  <c r="K49" i="14"/>
  <c r="J49" i="14"/>
  <c r="N48" i="14"/>
  <c r="M48" i="14"/>
  <c r="L48" i="14"/>
  <c r="K48" i="14"/>
  <c r="J48" i="14"/>
  <c r="N47" i="14"/>
  <c r="M47" i="14"/>
  <c r="L47" i="14"/>
  <c r="K47" i="14"/>
  <c r="J47" i="14"/>
  <c r="N46" i="14"/>
  <c r="M46" i="14"/>
  <c r="L46" i="14"/>
  <c r="K46" i="14"/>
  <c r="J46" i="14"/>
  <c r="N45" i="14"/>
  <c r="M45" i="14"/>
  <c r="L45" i="14"/>
  <c r="K45" i="14"/>
  <c r="J45" i="14"/>
  <c r="N44" i="14"/>
  <c r="M44" i="14"/>
  <c r="L44" i="14"/>
  <c r="K44" i="14"/>
  <c r="J44" i="14"/>
  <c r="N43" i="14"/>
  <c r="M43" i="14"/>
  <c r="L43" i="14"/>
  <c r="K43" i="14"/>
  <c r="J43" i="14"/>
  <c r="N42" i="14"/>
  <c r="M42" i="14"/>
  <c r="L42" i="14"/>
  <c r="K42" i="14"/>
  <c r="J42" i="14"/>
  <c r="N41" i="14"/>
  <c r="M41" i="14"/>
  <c r="L41" i="14"/>
  <c r="K41" i="14"/>
  <c r="J41" i="14"/>
  <c r="N40" i="14"/>
  <c r="M40" i="14"/>
  <c r="L40" i="14"/>
  <c r="K40" i="14"/>
  <c r="J40" i="14"/>
  <c r="N39" i="14"/>
  <c r="M39" i="14"/>
  <c r="L39" i="14"/>
  <c r="K39" i="14"/>
  <c r="J39" i="14"/>
  <c r="N38" i="14"/>
  <c r="M38" i="14"/>
  <c r="L38" i="14"/>
  <c r="K38" i="14"/>
  <c r="J38" i="14"/>
  <c r="N37" i="14"/>
  <c r="M37" i="14"/>
  <c r="L37" i="14"/>
  <c r="K37" i="14"/>
  <c r="J37" i="14"/>
  <c r="N36" i="14"/>
  <c r="M36" i="14"/>
  <c r="L36" i="14"/>
  <c r="K36" i="14"/>
  <c r="J36" i="14"/>
  <c r="N35" i="14"/>
  <c r="M35" i="14"/>
  <c r="L35" i="14"/>
  <c r="K35" i="14"/>
  <c r="J35" i="14"/>
  <c r="N34" i="14"/>
  <c r="M34" i="14"/>
  <c r="L34" i="14"/>
  <c r="K34" i="14"/>
  <c r="J34" i="14"/>
  <c r="N33" i="14"/>
  <c r="M33" i="14"/>
  <c r="L33" i="14"/>
  <c r="K33" i="14"/>
  <c r="J33" i="14"/>
  <c r="N32" i="14"/>
  <c r="M32" i="14"/>
  <c r="L32" i="14"/>
  <c r="K32" i="14"/>
  <c r="J32" i="14"/>
  <c r="N31" i="14"/>
  <c r="M31" i="14"/>
  <c r="L31" i="14"/>
  <c r="K31" i="14"/>
  <c r="J31" i="14"/>
  <c r="N30" i="14"/>
  <c r="M30" i="14"/>
  <c r="L30" i="14"/>
  <c r="K30" i="14"/>
  <c r="J30" i="14"/>
  <c r="N29" i="14"/>
  <c r="M29" i="14"/>
  <c r="L29" i="14"/>
  <c r="K29" i="14"/>
  <c r="J29" i="14"/>
  <c r="N28" i="14"/>
  <c r="M28" i="14"/>
  <c r="L28" i="14"/>
  <c r="K28" i="14"/>
  <c r="J28" i="14"/>
  <c r="N27" i="14"/>
  <c r="M27" i="14"/>
  <c r="L27" i="14"/>
  <c r="K27" i="14"/>
  <c r="J27" i="14"/>
  <c r="N26" i="14"/>
  <c r="M26" i="14"/>
  <c r="L26" i="14"/>
  <c r="K26" i="14"/>
  <c r="J26" i="14"/>
  <c r="N25" i="14"/>
  <c r="M25" i="14"/>
  <c r="L25" i="14"/>
  <c r="N24" i="14"/>
  <c r="M24" i="14"/>
  <c r="L24" i="14"/>
  <c r="I23" i="14"/>
  <c r="I22" i="14"/>
  <c r="I21" i="14"/>
  <c r="I20" i="14"/>
  <c r="I19" i="14"/>
  <c r="N21" i="14"/>
  <c r="M21" i="14"/>
  <c r="L21" i="14"/>
  <c r="K21" i="14"/>
  <c r="J21" i="14"/>
  <c r="N20" i="14"/>
  <c r="M20" i="14"/>
  <c r="L20" i="14"/>
  <c r="K20" i="14"/>
  <c r="J20" i="14"/>
  <c r="N19" i="14"/>
  <c r="M19" i="14"/>
  <c r="L19" i="14"/>
  <c r="K19" i="14"/>
  <c r="J19" i="14"/>
  <c r="N18" i="14"/>
  <c r="M18" i="14"/>
  <c r="L18" i="14"/>
  <c r="K18" i="14"/>
  <c r="J18" i="14"/>
  <c r="N17" i="14"/>
  <c r="M17" i="14"/>
  <c r="L17" i="14"/>
  <c r="K17" i="14"/>
  <c r="J17" i="14"/>
  <c r="N16" i="14"/>
  <c r="M16" i="14"/>
  <c r="L16" i="14"/>
  <c r="K16" i="14"/>
  <c r="J16" i="14"/>
  <c r="I15" i="14"/>
  <c r="I14" i="14"/>
  <c r="I13" i="14"/>
  <c r="O12" i="14"/>
  <c r="O11" i="14"/>
  <c r="O10" i="14"/>
  <c r="O9" i="14"/>
  <c r="O8" i="14"/>
  <c r="O7" i="14"/>
  <c r="O6" i="14"/>
  <c r="O5" i="14"/>
  <c r="O4" i="14"/>
  <c r="G46" i="15" l="1"/>
  <c r="H46" i="15"/>
  <c r="I46" i="15"/>
  <c r="J46" i="15"/>
  <c r="K46" i="15"/>
  <c r="L46" i="15"/>
  <c r="M46" i="15"/>
  <c r="N46" i="15"/>
  <c r="O46" i="15"/>
  <c r="P46" i="15"/>
  <c r="F46" i="15"/>
  <c r="G21" i="16" l="1"/>
  <c r="E21" i="16"/>
  <c r="D21" i="16"/>
  <c r="G21" i="6"/>
  <c r="E21" i="6"/>
  <c r="D21" i="6"/>
  <c r="G21" i="5"/>
  <c r="E21" i="5"/>
  <c r="D21" i="5"/>
  <c r="G20" i="1" l="1"/>
  <c r="P39" i="1" l="1"/>
  <c r="O39" i="1"/>
  <c r="P93" i="16" l="1"/>
  <c r="P93" i="6"/>
  <c r="P93" i="5"/>
  <c r="D22" i="6" l="1"/>
  <c r="D22" i="16"/>
  <c r="D22" i="5"/>
  <c r="N20" i="16"/>
  <c r="N20" i="6"/>
  <c r="N20" i="5"/>
  <c r="G22" i="6"/>
  <c r="G22" i="16"/>
  <c r="G22" i="5"/>
  <c r="E22" i="6"/>
  <c r="E22" i="16"/>
  <c r="E22" i="5"/>
  <c r="C20" i="15" l="1"/>
  <c r="C42" i="15"/>
  <c r="C31" i="15"/>
  <c r="C41" i="15"/>
  <c r="C30" i="15"/>
  <c r="C19" i="15"/>
  <c r="C40" i="15"/>
  <c r="C29" i="15"/>
  <c r="C18" i="15"/>
  <c r="C39" i="15"/>
  <c r="C28" i="15"/>
  <c r="C17" i="15"/>
  <c r="C38" i="15"/>
  <c r="C27" i="15"/>
  <c r="C16" i="15"/>
  <c r="C37" i="15"/>
  <c r="C26" i="15"/>
  <c r="C15" i="15"/>
  <c r="E90" i="5"/>
  <c r="C21" i="15" s="1"/>
  <c r="E90" i="16"/>
  <c r="C43" i="15" s="1"/>
  <c r="E90" i="6"/>
  <c r="C32" i="15" s="1"/>
  <c r="C44" i="15"/>
  <c r="C36" i="15"/>
  <c r="C35" i="15"/>
  <c r="C34" i="15"/>
  <c r="C33" i="15"/>
  <c r="C25" i="15"/>
  <c r="C24" i="15"/>
  <c r="C23" i="15"/>
  <c r="C22" i="15"/>
  <c r="C14" i="15"/>
  <c r="C13" i="15"/>
  <c r="C12" i="15"/>
  <c r="N11" i="15"/>
  <c r="C11" i="15"/>
  <c r="N10" i="15"/>
  <c r="C10" i="15"/>
  <c r="N9" i="15"/>
  <c r="C9" i="15"/>
  <c r="M8" i="15"/>
  <c r="C8" i="15"/>
  <c r="M7" i="15"/>
  <c r="C7" i="15"/>
  <c r="M6" i="15"/>
  <c r="C6" i="15"/>
  <c r="C5" i="15"/>
  <c r="C4" i="15"/>
  <c r="P44" i="5"/>
  <c r="O42" i="5"/>
  <c r="P44" i="6"/>
  <c r="O42" i="6"/>
  <c r="P44" i="16"/>
  <c r="O42" i="16"/>
  <c r="E44" i="16"/>
  <c r="E42" i="16"/>
  <c r="G11" i="1"/>
  <c r="O5" i="15"/>
  <c r="P40" i="1"/>
  <c r="P49" i="16" s="1"/>
  <c r="O40" i="1"/>
  <c r="O49" i="16" s="1"/>
  <c r="N40" i="1"/>
  <c r="N49" i="16" s="1"/>
  <c r="M40" i="1"/>
  <c r="M49" i="16" s="1"/>
  <c r="L40" i="1"/>
  <c r="L49" i="16" s="1"/>
  <c r="P34" i="1"/>
  <c r="O34" i="1"/>
  <c r="N34" i="1"/>
  <c r="M34" i="1"/>
  <c r="M12" i="16" s="1"/>
  <c r="L34" i="1"/>
  <c r="L12" i="16" s="1"/>
  <c r="K29" i="1"/>
  <c r="K15" i="16" s="1"/>
  <c r="N39" i="1"/>
  <c r="N49" i="6" s="1"/>
  <c r="P49" i="6"/>
  <c r="O49" i="6"/>
  <c r="M39" i="1"/>
  <c r="M49" i="6" s="1"/>
  <c r="L39" i="1"/>
  <c r="L49" i="6" s="1"/>
  <c r="P38" i="1"/>
  <c r="P49" i="5" s="1"/>
  <c r="O38" i="1"/>
  <c r="O49" i="5" s="1"/>
  <c r="N38" i="1"/>
  <c r="N49" i="5" s="1"/>
  <c r="M38" i="1"/>
  <c r="M49" i="5" s="1"/>
  <c r="L38" i="1"/>
  <c r="L49" i="5" s="1"/>
  <c r="L40" i="5"/>
  <c r="P22" i="12"/>
  <c r="O22" i="12"/>
  <c r="N22" i="12"/>
  <c r="M22" i="12"/>
  <c r="L22" i="12"/>
  <c r="K22" i="12"/>
  <c r="J22" i="12"/>
  <c r="I22" i="12"/>
  <c r="I40" i="12" s="1"/>
  <c r="P21" i="12"/>
  <c r="O21" i="12"/>
  <c r="N21" i="12"/>
  <c r="M21" i="12"/>
  <c r="L21" i="12"/>
  <c r="K21" i="12"/>
  <c r="J21" i="12"/>
  <c r="I21" i="12"/>
  <c r="I39" i="12" s="1"/>
  <c r="P20" i="12"/>
  <c r="O20" i="12"/>
  <c r="N20" i="12"/>
  <c r="M20" i="12"/>
  <c r="L20" i="12"/>
  <c r="K20" i="12"/>
  <c r="J20" i="12"/>
  <c r="I20" i="12"/>
  <c r="I38" i="12" s="1"/>
  <c r="P19" i="12"/>
  <c r="O19" i="12"/>
  <c r="N19" i="12"/>
  <c r="M19" i="12"/>
  <c r="L19" i="12"/>
  <c r="K19" i="12"/>
  <c r="J19" i="12"/>
  <c r="I19" i="12"/>
  <c r="I37" i="12" s="1"/>
  <c r="P18" i="12"/>
  <c r="O18" i="12"/>
  <c r="N18" i="12"/>
  <c r="M18" i="12"/>
  <c r="L18" i="12"/>
  <c r="K18" i="12"/>
  <c r="J18" i="12"/>
  <c r="I18" i="12"/>
  <c r="P17" i="12"/>
  <c r="O17" i="12"/>
  <c r="N17" i="12"/>
  <c r="M17" i="12"/>
  <c r="L17" i="12"/>
  <c r="K17" i="12"/>
  <c r="J17" i="12"/>
  <c r="I17" i="12"/>
  <c r="I35" i="12" s="1"/>
  <c r="P16" i="12"/>
  <c r="O16" i="12"/>
  <c r="N16" i="12"/>
  <c r="M16" i="12"/>
  <c r="L16" i="12"/>
  <c r="K16" i="12"/>
  <c r="J16" i="12"/>
  <c r="I16" i="12"/>
  <c r="I34" i="12" s="1"/>
  <c r="P15" i="12"/>
  <c r="O15" i="12"/>
  <c r="N15" i="12"/>
  <c r="M15" i="12"/>
  <c r="L15" i="12"/>
  <c r="K15" i="12"/>
  <c r="J15" i="12"/>
  <c r="I15" i="12"/>
  <c r="I33" i="12" s="1"/>
  <c r="P14" i="12"/>
  <c r="O14" i="12"/>
  <c r="N14" i="12"/>
  <c r="M14" i="12"/>
  <c r="L14" i="12"/>
  <c r="K14" i="12"/>
  <c r="J14" i="12"/>
  <c r="I14" i="12"/>
  <c r="I32" i="12" s="1"/>
  <c r="P13" i="12"/>
  <c r="O13" i="12"/>
  <c r="N13" i="12"/>
  <c r="M13" i="12"/>
  <c r="L13" i="12"/>
  <c r="K13" i="12"/>
  <c r="J13" i="12"/>
  <c r="I13" i="12"/>
  <c r="I31" i="12" s="1"/>
  <c r="P12" i="12"/>
  <c r="O12" i="12"/>
  <c r="N12" i="12"/>
  <c r="M12" i="12"/>
  <c r="L12" i="12"/>
  <c r="K12" i="12"/>
  <c r="J12" i="12"/>
  <c r="I12" i="12"/>
  <c r="I30" i="12" s="1"/>
  <c r="P11" i="12"/>
  <c r="O11" i="12"/>
  <c r="N11" i="12"/>
  <c r="M11" i="12"/>
  <c r="L11" i="12"/>
  <c r="K11" i="12"/>
  <c r="J11" i="12"/>
  <c r="I11" i="12"/>
  <c r="I29" i="12" s="1"/>
  <c r="H18" i="12"/>
  <c r="H36" i="12" s="1"/>
  <c r="H41" i="16"/>
  <c r="E41" i="16"/>
  <c r="D41" i="16"/>
  <c r="M40" i="16"/>
  <c r="L40" i="16"/>
  <c r="E29" i="16"/>
  <c r="U5" i="16"/>
  <c r="T5" i="16"/>
  <c r="S5" i="16"/>
  <c r="R5" i="16"/>
  <c r="Q5" i="16"/>
  <c r="P5" i="16"/>
  <c r="O5" i="16"/>
  <c r="N5" i="16"/>
  <c r="M5" i="16"/>
  <c r="L5" i="16"/>
  <c r="K5" i="16"/>
  <c r="J5" i="16"/>
  <c r="I5" i="16"/>
  <c r="U3" i="16"/>
  <c r="T3" i="16"/>
  <c r="S3" i="16"/>
  <c r="R3" i="16"/>
  <c r="Q3" i="16"/>
  <c r="P3" i="16"/>
  <c r="O3" i="16"/>
  <c r="N3" i="16"/>
  <c r="M3" i="16"/>
  <c r="L3" i="16"/>
  <c r="K3" i="16"/>
  <c r="J3" i="16"/>
  <c r="I3" i="16"/>
  <c r="P48" i="1"/>
  <c r="P29" i="6" s="1"/>
  <c r="O48" i="1"/>
  <c r="O29" i="6" s="1"/>
  <c r="P47" i="1"/>
  <c r="P29" i="5" s="1"/>
  <c r="O47" i="1"/>
  <c r="O29" i="5" s="1"/>
  <c r="N48" i="1"/>
  <c r="N29" i="6" s="1"/>
  <c r="N47" i="1"/>
  <c r="N29" i="5" s="1"/>
  <c r="K46" i="1"/>
  <c r="K27" i="6" s="1"/>
  <c r="K28" i="6" s="1"/>
  <c r="K28" i="16"/>
  <c r="K45" i="1"/>
  <c r="K27" i="5" s="1"/>
  <c r="K28" i="5" s="1"/>
  <c r="P33" i="1"/>
  <c r="O33" i="1"/>
  <c r="N33" i="1"/>
  <c r="M33" i="1"/>
  <c r="M12" i="6" s="1"/>
  <c r="L33" i="1"/>
  <c r="L12" i="6" s="1"/>
  <c r="P32" i="1"/>
  <c r="O32" i="1"/>
  <c r="N32" i="1"/>
  <c r="M32" i="1"/>
  <c r="M12" i="5" s="1"/>
  <c r="L32" i="1"/>
  <c r="L12" i="5" s="1"/>
  <c r="K28" i="1"/>
  <c r="K15" i="6" s="1"/>
  <c r="K27" i="1"/>
  <c r="K15" i="5" s="1"/>
  <c r="G22" i="1"/>
  <c r="G19" i="1"/>
  <c r="G17" i="1"/>
  <c r="G16" i="1"/>
  <c r="G12" i="1"/>
  <c r="G41" i="16" s="1"/>
  <c r="G10" i="1"/>
  <c r="E44" i="5"/>
  <c r="E42" i="5"/>
  <c r="E44" i="6"/>
  <c r="E42" i="6"/>
  <c r="H41" i="6"/>
  <c r="E41" i="6"/>
  <c r="D41" i="6"/>
  <c r="H41" i="5"/>
  <c r="D41" i="5"/>
  <c r="E41" i="5"/>
  <c r="E29" i="6"/>
  <c r="E29" i="5"/>
  <c r="M40" i="5"/>
  <c r="M40" i="6"/>
  <c r="L40" i="6"/>
  <c r="I3" i="12"/>
  <c r="J3" i="12"/>
  <c r="K3" i="12"/>
  <c r="L3" i="12"/>
  <c r="M3" i="12"/>
  <c r="N3" i="12"/>
  <c r="O3" i="12"/>
  <c r="P3" i="12"/>
  <c r="Q3" i="12"/>
  <c r="R3" i="12"/>
  <c r="S3" i="12"/>
  <c r="T3" i="12"/>
  <c r="U3" i="12"/>
  <c r="I5" i="12"/>
  <c r="J5" i="12"/>
  <c r="K5" i="12"/>
  <c r="L5" i="12"/>
  <c r="M5" i="12"/>
  <c r="N5" i="12"/>
  <c r="O5" i="12"/>
  <c r="P5" i="12"/>
  <c r="Q5" i="12"/>
  <c r="R5" i="12"/>
  <c r="S5" i="12"/>
  <c r="T5" i="12"/>
  <c r="U5" i="12"/>
  <c r="J5" i="7"/>
  <c r="K5" i="7"/>
  <c r="L5" i="7"/>
  <c r="M5" i="7"/>
  <c r="N5" i="7"/>
  <c r="O5" i="7"/>
  <c r="P5" i="7"/>
  <c r="Q5" i="7"/>
  <c r="R5" i="7"/>
  <c r="S5" i="7"/>
  <c r="T5" i="7"/>
  <c r="U5" i="7"/>
  <c r="I5" i="7"/>
  <c r="J3" i="7"/>
  <c r="K3" i="7"/>
  <c r="L3" i="7"/>
  <c r="M3" i="7"/>
  <c r="N3" i="7"/>
  <c r="O3" i="7"/>
  <c r="P3" i="7"/>
  <c r="Q3" i="7"/>
  <c r="R3" i="7"/>
  <c r="S3" i="7"/>
  <c r="T3" i="7"/>
  <c r="U3" i="7"/>
  <c r="I3" i="7"/>
  <c r="U5" i="6"/>
  <c r="T5" i="6"/>
  <c r="S5" i="6"/>
  <c r="R5" i="6"/>
  <c r="Q5" i="6"/>
  <c r="P5" i="6"/>
  <c r="O5" i="6"/>
  <c r="N5" i="6"/>
  <c r="M5" i="6"/>
  <c r="L5" i="6"/>
  <c r="K5" i="6"/>
  <c r="J5" i="6"/>
  <c r="I5" i="6"/>
  <c r="U3" i="6"/>
  <c r="T3" i="6"/>
  <c r="S3" i="6"/>
  <c r="R3" i="6"/>
  <c r="Q3" i="6"/>
  <c r="P3" i="6"/>
  <c r="O3" i="6"/>
  <c r="N3" i="6"/>
  <c r="M3" i="6"/>
  <c r="L3" i="6"/>
  <c r="K3" i="6"/>
  <c r="J3" i="6"/>
  <c r="I3" i="6"/>
  <c r="S3" i="1"/>
  <c r="T3" i="1"/>
  <c r="U3" i="1"/>
  <c r="S5" i="1"/>
  <c r="T5" i="1"/>
  <c r="U5" i="1"/>
  <c r="T3" i="5"/>
  <c r="U3" i="5"/>
  <c r="T5" i="5"/>
  <c r="U5" i="5"/>
  <c r="S5" i="5"/>
  <c r="R5" i="5"/>
  <c r="Q5" i="5"/>
  <c r="P5" i="5"/>
  <c r="O5" i="5"/>
  <c r="N5" i="5"/>
  <c r="M5" i="5"/>
  <c r="L5" i="5"/>
  <c r="K5" i="5"/>
  <c r="J5" i="5"/>
  <c r="I5" i="5"/>
  <c r="S3" i="5"/>
  <c r="R3" i="5"/>
  <c r="Q3" i="5"/>
  <c r="P3" i="5"/>
  <c r="O3" i="5"/>
  <c r="N3" i="5"/>
  <c r="M3" i="5"/>
  <c r="L3" i="5"/>
  <c r="K3" i="5"/>
  <c r="J3" i="5"/>
  <c r="I3" i="5"/>
  <c r="R5" i="1"/>
  <c r="Q5" i="1"/>
  <c r="P5" i="1"/>
  <c r="O5" i="1"/>
  <c r="N5" i="1"/>
  <c r="M5" i="1"/>
  <c r="L5" i="1"/>
  <c r="J5" i="1"/>
  <c r="I5" i="1"/>
  <c r="K5" i="1"/>
  <c r="R3" i="1"/>
  <c r="Q3" i="1"/>
  <c r="P3" i="1"/>
  <c r="O3" i="1"/>
  <c r="N3" i="1"/>
  <c r="M3" i="1"/>
  <c r="L3" i="1"/>
  <c r="K3" i="1"/>
  <c r="J3" i="1"/>
  <c r="I3" i="1"/>
  <c r="P33" i="16"/>
  <c r="O12" i="5" l="1"/>
  <c r="O17" i="5"/>
  <c r="N12" i="6"/>
  <c r="O12" i="16"/>
  <c r="O17" i="16"/>
  <c r="P12" i="5"/>
  <c r="P17" i="5"/>
  <c r="O12" i="6"/>
  <c r="O17" i="6"/>
  <c r="P12" i="16"/>
  <c r="P17" i="16"/>
  <c r="P12" i="6"/>
  <c r="P17" i="6"/>
  <c r="N12" i="5"/>
  <c r="N12" i="16"/>
  <c r="J29" i="12"/>
  <c r="K29" i="12" s="1"/>
  <c r="L29" i="12" s="1"/>
  <c r="M29" i="12" s="1"/>
  <c r="N29" i="12" s="1"/>
  <c r="O29" i="12" s="1"/>
  <c r="P29" i="12" s="1"/>
  <c r="J32" i="12"/>
  <c r="J33" i="12"/>
  <c r="K33" i="12" s="1"/>
  <c r="L33" i="12" s="1"/>
  <c r="M33" i="12" s="1"/>
  <c r="N33" i="12" s="1"/>
  <c r="O33" i="12" s="1"/>
  <c r="P33" i="12" s="1"/>
  <c r="L28" i="6"/>
  <c r="M28" i="6" s="1"/>
  <c r="N28" i="6" s="1"/>
  <c r="N30" i="6" s="1"/>
  <c r="L28" i="5"/>
  <c r="M28" i="5" s="1"/>
  <c r="N28" i="5" s="1"/>
  <c r="N30" i="5" s="1"/>
  <c r="L28" i="16"/>
  <c r="M28" i="16" s="1"/>
  <c r="N28" i="16" s="1"/>
  <c r="O28" i="16" s="1"/>
  <c r="P33" i="5"/>
  <c r="J34" i="12"/>
  <c r="K34" i="12" s="1"/>
  <c r="L34" i="12" s="1"/>
  <c r="M34" i="12" s="1"/>
  <c r="N34" i="12" s="1"/>
  <c r="O34" i="12" s="1"/>
  <c r="P34" i="12" s="1"/>
  <c r="G41" i="5"/>
  <c r="K32" i="12"/>
  <c r="L32" i="12" s="1"/>
  <c r="M32" i="12" s="1"/>
  <c r="N32" i="12" s="1"/>
  <c r="O32" i="12" s="1"/>
  <c r="P32" i="12" s="1"/>
  <c r="I49" i="12"/>
  <c r="I36" i="12"/>
  <c r="J51" i="12" s="1"/>
  <c r="I54" i="12" s="1"/>
  <c r="G4" i="15" s="1"/>
  <c r="J30" i="12"/>
  <c r="K30" i="12" s="1"/>
  <c r="L30" i="12" s="1"/>
  <c r="M30" i="12" s="1"/>
  <c r="J35" i="12"/>
  <c r="K35" i="12" s="1"/>
  <c r="L35" i="12" s="1"/>
  <c r="M35" i="12" s="1"/>
  <c r="N35" i="12" s="1"/>
  <c r="O35" i="12" s="1"/>
  <c r="P35" i="12" s="1"/>
  <c r="J37" i="12"/>
  <c r="K37" i="12" s="1"/>
  <c r="L37" i="12" s="1"/>
  <c r="M37" i="12" s="1"/>
  <c r="N37" i="12" s="1"/>
  <c r="O37" i="12" s="1"/>
  <c r="P37" i="12" s="1"/>
  <c r="J38" i="12"/>
  <c r="K38" i="12" s="1"/>
  <c r="L38" i="12" s="1"/>
  <c r="M38" i="12" s="1"/>
  <c r="N38" i="12" s="1"/>
  <c r="O38" i="12" s="1"/>
  <c r="P38" i="12" s="1"/>
  <c r="J39" i="12"/>
  <c r="K39" i="12" s="1"/>
  <c r="L39" i="12" s="1"/>
  <c r="M39" i="12" s="1"/>
  <c r="N39" i="12" s="1"/>
  <c r="O39" i="12" s="1"/>
  <c r="P39" i="12" s="1"/>
  <c r="J40" i="12"/>
  <c r="K40" i="12" s="1"/>
  <c r="L40" i="12" s="1"/>
  <c r="M40" i="12" s="1"/>
  <c r="N40" i="12" s="1"/>
  <c r="O40" i="12" s="1"/>
  <c r="P40" i="12" s="1"/>
  <c r="J31" i="12"/>
  <c r="K31" i="12" s="1"/>
  <c r="Q47" i="1"/>
  <c r="Q48" i="1"/>
  <c r="G41" i="6"/>
  <c r="P33" i="6"/>
  <c r="J49" i="12" l="1"/>
  <c r="O28" i="6"/>
  <c r="P28" i="6" s="1"/>
  <c r="N30" i="16"/>
  <c r="O28" i="5"/>
  <c r="O30" i="5" s="1"/>
  <c r="I41" i="12"/>
  <c r="J36" i="12"/>
  <c r="J41" i="12" s="1"/>
  <c r="L31" i="12"/>
  <c r="N30" i="12"/>
  <c r="P28" i="16"/>
  <c r="O30" i="16"/>
  <c r="O30" i="6" l="1"/>
  <c r="P28" i="5"/>
  <c r="P34" i="5" s="1"/>
  <c r="P35" i="5" s="1"/>
  <c r="K36" i="12"/>
  <c r="K49" i="12"/>
  <c r="K51" i="12"/>
  <c r="J54" i="12" s="1"/>
  <c r="H4" i="15" s="1"/>
  <c r="O30" i="12"/>
  <c r="M31" i="12"/>
  <c r="P30" i="6"/>
  <c r="P34" i="6"/>
  <c r="P35" i="6" s="1"/>
  <c r="P34" i="16"/>
  <c r="P35" i="16" s="1"/>
  <c r="P30" i="16"/>
  <c r="P30" i="5" l="1"/>
  <c r="L36" i="12"/>
  <c r="L49" i="12"/>
  <c r="L51" i="12"/>
  <c r="K41" i="12"/>
  <c r="N31" i="12"/>
  <c r="P30" i="12"/>
  <c r="M51" i="12" l="1"/>
  <c r="M13" i="5" s="1"/>
  <c r="M14" i="5" s="1"/>
  <c r="M36" i="12"/>
  <c r="N51" i="12" s="1"/>
  <c r="L13" i="5"/>
  <c r="L14" i="5" s="1"/>
  <c r="L15" i="5" s="1"/>
  <c r="L23" i="5" s="1"/>
  <c r="L13" i="16"/>
  <c r="L14" i="16" s="1"/>
  <c r="L15" i="16" s="1"/>
  <c r="K54" i="12"/>
  <c r="I4" i="15" s="1"/>
  <c r="L13" i="6"/>
  <c r="L14" i="6" s="1"/>
  <c r="L15" i="6" s="1"/>
  <c r="M49" i="12"/>
  <c r="L41" i="12"/>
  <c r="O31" i="12"/>
  <c r="M13" i="16" l="1"/>
  <c r="M14" i="16" s="1"/>
  <c r="M15" i="16" s="1"/>
  <c r="L54" i="12"/>
  <c r="J4" i="15" s="1"/>
  <c r="M13" i="6"/>
  <c r="M14" i="6" s="1"/>
  <c r="M15" i="6" s="1"/>
  <c r="N49" i="12"/>
  <c r="N36" i="12"/>
  <c r="O51" i="12" s="1"/>
  <c r="M41" i="12"/>
  <c r="L23" i="16"/>
  <c r="L45" i="16" s="1"/>
  <c r="L23" i="6"/>
  <c r="L46" i="6" s="1"/>
  <c r="L46" i="5"/>
  <c r="L45" i="5"/>
  <c r="N13" i="5"/>
  <c r="N14" i="5" s="1"/>
  <c r="N13" i="16"/>
  <c r="N14" i="16" s="1"/>
  <c r="N13" i="6"/>
  <c r="N14" i="6" s="1"/>
  <c r="M54" i="12"/>
  <c r="K4" i="15" s="1"/>
  <c r="M15" i="5"/>
  <c r="M23" i="5" s="1"/>
  <c r="P31" i="12"/>
  <c r="O49" i="12" l="1"/>
  <c r="O36" i="12"/>
  <c r="P51" i="12" s="1"/>
  <c r="N41" i="12"/>
  <c r="O18" i="5"/>
  <c r="O19" i="5" s="1"/>
  <c r="O20" i="5" s="1"/>
  <c r="O13" i="5"/>
  <c r="O14" i="5" s="1"/>
  <c r="O13" i="16"/>
  <c r="O14" i="16" s="1"/>
  <c r="N54" i="12"/>
  <c r="L4" i="15" s="1"/>
  <c r="O18" i="16"/>
  <c r="O19" i="16" s="1"/>
  <c r="O20" i="16" s="1"/>
  <c r="O18" i="6"/>
  <c r="O19" i="6" s="1"/>
  <c r="O20" i="6" s="1"/>
  <c r="O13" i="6"/>
  <c r="O14" i="6" s="1"/>
  <c r="N31" i="16"/>
  <c r="N31" i="6"/>
  <c r="N31" i="5"/>
  <c r="L45" i="6"/>
  <c r="L47" i="6" s="1"/>
  <c r="M23" i="16"/>
  <c r="M46" i="16" s="1"/>
  <c r="L46" i="16"/>
  <c r="L51" i="16" s="1"/>
  <c r="L55" i="16" s="1"/>
  <c r="L56" i="16" s="1"/>
  <c r="M23" i="6"/>
  <c r="M46" i="6" s="1"/>
  <c r="M45" i="5"/>
  <c r="M46" i="5"/>
  <c r="L47" i="5"/>
  <c r="L51" i="5"/>
  <c r="L55" i="5" s="1"/>
  <c r="L56" i="5" s="1"/>
  <c r="N15" i="6"/>
  <c r="N23" i="6" s="1"/>
  <c r="N15" i="5"/>
  <c r="N23" i="5" s="1"/>
  <c r="L51" i="6"/>
  <c r="L55" i="6" s="1"/>
  <c r="L56" i="6" s="1"/>
  <c r="N15" i="16"/>
  <c r="N23" i="16" s="1"/>
  <c r="L60" i="6" l="1"/>
  <c r="L61" i="6" s="1"/>
  <c r="L62" i="6" s="1"/>
  <c r="L60" i="5"/>
  <c r="L61" i="5" s="1"/>
  <c r="L62" i="5" s="1"/>
  <c r="P49" i="12"/>
  <c r="P36" i="12"/>
  <c r="Q51" i="12" s="1"/>
  <c r="P54" i="12" s="1"/>
  <c r="N4" i="15" s="1"/>
  <c r="O41" i="12"/>
  <c r="O31" i="6"/>
  <c r="O31" i="5"/>
  <c r="O31" i="16"/>
  <c r="P43" i="5"/>
  <c r="P13" i="6"/>
  <c r="P14" i="6" s="1"/>
  <c r="P18" i="6"/>
  <c r="P19" i="6" s="1"/>
  <c r="P20" i="6" s="1"/>
  <c r="O54" i="12"/>
  <c r="M4" i="15" s="1"/>
  <c r="P13" i="5"/>
  <c r="P14" i="5" s="1"/>
  <c r="P43" i="16"/>
  <c r="P18" i="5"/>
  <c r="P19" i="5" s="1"/>
  <c r="P20" i="5" s="1"/>
  <c r="P43" i="6"/>
  <c r="P18" i="16"/>
  <c r="P19" i="16" s="1"/>
  <c r="P20" i="16" s="1"/>
  <c r="P13" i="16"/>
  <c r="P14" i="16" s="1"/>
  <c r="M45" i="6"/>
  <c r="L47" i="16"/>
  <c r="M45" i="16"/>
  <c r="M47" i="16" s="1"/>
  <c r="L52" i="16"/>
  <c r="L75" i="16" s="1"/>
  <c r="N45" i="16"/>
  <c r="N45" i="6"/>
  <c r="N45" i="5"/>
  <c r="L52" i="6"/>
  <c r="L75" i="6" s="1"/>
  <c r="L52" i="5"/>
  <c r="L75" i="5" s="1"/>
  <c r="O15" i="5"/>
  <c r="O15" i="6"/>
  <c r="O23" i="6" s="1"/>
  <c r="N57" i="6"/>
  <c r="M51" i="16"/>
  <c r="M55" i="16" s="1"/>
  <c r="M56" i="16" s="1"/>
  <c r="N57" i="16"/>
  <c r="O15" i="16"/>
  <c r="O23" i="16" s="1"/>
  <c r="M47" i="5"/>
  <c r="M51" i="5"/>
  <c r="M55" i="5" s="1"/>
  <c r="M56" i="5" s="1"/>
  <c r="M47" i="6"/>
  <c r="M51" i="6"/>
  <c r="M55" i="6" s="1"/>
  <c r="M56" i="6" s="1"/>
  <c r="N57" i="5"/>
  <c r="L64" i="6" l="1"/>
  <c r="L65" i="6" s="1"/>
  <c r="L66" i="6" s="1"/>
  <c r="L64" i="5"/>
  <c r="L65" i="5" s="1"/>
  <c r="L66" i="5" s="1"/>
  <c r="L60" i="16"/>
  <c r="L61" i="16" s="1"/>
  <c r="L62" i="16" s="1"/>
  <c r="M60" i="16"/>
  <c r="M61" i="16" s="1"/>
  <c r="M62" i="16" s="1"/>
  <c r="M60" i="6"/>
  <c r="M61" i="6" s="1"/>
  <c r="M62" i="6" s="1"/>
  <c r="M52" i="16"/>
  <c r="M75" i="16" s="1"/>
  <c r="M60" i="5"/>
  <c r="M61" i="5" s="1"/>
  <c r="M62" i="5" s="1"/>
  <c r="Q49" i="12"/>
  <c r="P41" i="12"/>
  <c r="P31" i="6"/>
  <c r="P36" i="16"/>
  <c r="P90" i="16" s="1"/>
  <c r="N43" i="15" s="1"/>
  <c r="P31" i="5"/>
  <c r="P36" i="6"/>
  <c r="P90" i="6" s="1"/>
  <c r="N32" i="15" s="1"/>
  <c r="P31" i="16"/>
  <c r="P36" i="5"/>
  <c r="P90" i="5" s="1"/>
  <c r="N21" i="15" s="1"/>
  <c r="O23" i="5"/>
  <c r="O45" i="5" s="1"/>
  <c r="O45" i="16"/>
  <c r="O45" i="6"/>
  <c r="M52" i="6"/>
  <c r="M75" i="6" s="1"/>
  <c r="P15" i="16"/>
  <c r="P23" i="16" s="1"/>
  <c r="L12" i="15"/>
  <c r="N70" i="5"/>
  <c r="O57" i="5"/>
  <c r="N70" i="16"/>
  <c r="L34" i="15"/>
  <c r="P15" i="6"/>
  <c r="P23" i="6" s="1"/>
  <c r="P15" i="5"/>
  <c r="O57" i="6"/>
  <c r="M52" i="5"/>
  <c r="M75" i="5" s="1"/>
  <c r="O57" i="16"/>
  <c r="L23" i="15"/>
  <c r="N70" i="6"/>
  <c r="L64" i="16" l="1"/>
  <c r="L65" i="16" s="1"/>
  <c r="L66" i="16" s="1"/>
  <c r="M64" i="16"/>
  <c r="M65" i="16" s="1"/>
  <c r="M66" i="16" s="1"/>
  <c r="N67" i="6"/>
  <c r="L24" i="15" s="1"/>
  <c r="N40" i="6"/>
  <c r="N46" i="6" s="1"/>
  <c r="N47" i="6" s="1"/>
  <c r="N60" i="6" s="1"/>
  <c r="N61" i="6" s="1"/>
  <c r="N62" i="6" s="1"/>
  <c r="M64" i="6"/>
  <c r="M65" i="6" s="1"/>
  <c r="M66" i="6" s="1"/>
  <c r="N67" i="5"/>
  <c r="L13" i="15" s="1"/>
  <c r="N40" i="5"/>
  <c r="N46" i="5" s="1"/>
  <c r="N51" i="5" s="1"/>
  <c r="N55" i="5" s="1"/>
  <c r="N56" i="5" s="1"/>
  <c r="P57" i="5" s="1"/>
  <c r="M64" i="5"/>
  <c r="M65" i="5" s="1"/>
  <c r="M66" i="5" s="1"/>
  <c r="P23" i="5"/>
  <c r="P45" i="5" s="1"/>
  <c r="P45" i="16"/>
  <c r="P45" i="6"/>
  <c r="O70" i="6"/>
  <c r="M23" i="15"/>
  <c r="O70" i="5"/>
  <c r="M12" i="15"/>
  <c r="M34" i="15"/>
  <c r="O70" i="16"/>
  <c r="N71" i="6" l="1"/>
  <c r="N72" i="6" s="1"/>
  <c r="L25" i="15" s="1"/>
  <c r="N51" i="6"/>
  <c r="N55" i="6" s="1"/>
  <c r="N56" i="6" s="1"/>
  <c r="P57" i="6" s="1"/>
  <c r="N23" i="15" s="1"/>
  <c r="O67" i="16"/>
  <c r="M35" i="15" s="1"/>
  <c r="O40" i="16"/>
  <c r="O46" i="16" s="1"/>
  <c r="N67" i="16"/>
  <c r="L35" i="15" s="1"/>
  <c r="N40" i="16"/>
  <c r="N46" i="16" s="1"/>
  <c r="N51" i="16" s="1"/>
  <c r="N55" i="16" s="1"/>
  <c r="N56" i="16" s="1"/>
  <c r="P57" i="16" s="1"/>
  <c r="P70" i="16" s="1"/>
  <c r="N71" i="5"/>
  <c r="N72" i="5" s="1"/>
  <c r="L14" i="15" s="1"/>
  <c r="O40" i="6"/>
  <c r="O46" i="6" s="1"/>
  <c r="O51" i="6" s="1"/>
  <c r="O67" i="6"/>
  <c r="M24" i="15" s="1"/>
  <c r="N64" i="6"/>
  <c r="N65" i="6" s="1"/>
  <c r="N66" i="6" s="1"/>
  <c r="P67" i="6" s="1"/>
  <c r="N24" i="15" s="1"/>
  <c r="N52" i="5"/>
  <c r="N75" i="5" s="1"/>
  <c r="O40" i="5"/>
  <c r="O46" i="5" s="1"/>
  <c r="O67" i="5"/>
  <c r="O71" i="5" s="1"/>
  <c r="O72" i="5" s="1"/>
  <c r="M14" i="15" s="1"/>
  <c r="N47" i="5"/>
  <c r="N60" i="5" s="1"/>
  <c r="N61" i="5" s="1"/>
  <c r="N62" i="5" s="1"/>
  <c r="N12" i="15"/>
  <c r="P70" i="5"/>
  <c r="P80" i="6" l="1"/>
  <c r="N26" i="15" s="1"/>
  <c r="O71" i="16"/>
  <c r="O72" i="16" s="1"/>
  <c r="M36" i="15" s="1"/>
  <c r="N52" i="6"/>
  <c r="N75" i="6" s="1"/>
  <c r="O47" i="6"/>
  <c r="O52" i="6"/>
  <c r="O75" i="6" s="1"/>
  <c r="N71" i="16"/>
  <c r="N72" i="16" s="1"/>
  <c r="L36" i="15" s="1"/>
  <c r="M13" i="15"/>
  <c r="N52" i="16"/>
  <c r="N75" i="16" s="1"/>
  <c r="O47" i="16"/>
  <c r="O60" i="16" s="1"/>
  <c r="O61" i="16" s="1"/>
  <c r="O62" i="16" s="1"/>
  <c r="O51" i="16"/>
  <c r="P80" i="16" s="1"/>
  <c r="N34" i="15"/>
  <c r="O71" i="6"/>
  <c r="O72" i="6" s="1"/>
  <c r="M25" i="15" s="1"/>
  <c r="N47" i="16"/>
  <c r="N60" i="16" s="1"/>
  <c r="N61" i="16" s="1"/>
  <c r="N62" i="16" s="1"/>
  <c r="P40" i="6"/>
  <c r="P46" i="6" s="1"/>
  <c r="P71" i="6"/>
  <c r="N64" i="5"/>
  <c r="N65" i="5" s="1"/>
  <c r="N66" i="5" s="1"/>
  <c r="O51" i="5"/>
  <c r="P80" i="5" s="1"/>
  <c r="O47" i="5"/>
  <c r="P70" i="6"/>
  <c r="O52" i="16" l="1"/>
  <c r="O75" i="16" s="1"/>
  <c r="N64" i="16"/>
  <c r="N65" i="16" s="1"/>
  <c r="N66" i="16" s="1"/>
  <c r="O64" i="16"/>
  <c r="P81" i="16" s="1"/>
  <c r="N38" i="15" s="1"/>
  <c r="P72" i="6"/>
  <c r="N25" i="15" s="1"/>
  <c r="P51" i="6"/>
  <c r="P47" i="6"/>
  <c r="P60" i="6" s="1"/>
  <c r="P61" i="6" s="1"/>
  <c r="P62" i="6" s="1"/>
  <c r="P67" i="5"/>
  <c r="P40" i="5"/>
  <c r="P46" i="5" s="1"/>
  <c r="O52" i="5"/>
  <c r="O75" i="5" s="1"/>
  <c r="P40" i="16" l="1"/>
  <c r="P46" i="16" s="1"/>
  <c r="P51" i="16" s="1"/>
  <c r="P85" i="16" s="1"/>
  <c r="P67" i="16"/>
  <c r="N35" i="15" s="1"/>
  <c r="N37" i="15"/>
  <c r="P82" i="16"/>
  <c r="N39" i="15" s="1"/>
  <c r="P64" i="6"/>
  <c r="P86" i="6" s="1"/>
  <c r="N30" i="15" s="1"/>
  <c r="P85" i="6"/>
  <c r="P52" i="6"/>
  <c r="P75" i="6" s="1"/>
  <c r="N15" i="15"/>
  <c r="P51" i="5"/>
  <c r="P85" i="5" s="1"/>
  <c r="N18" i="15" s="1"/>
  <c r="P47" i="5"/>
  <c r="P71" i="5"/>
  <c r="P72" i="5" s="1"/>
  <c r="N14" i="15" s="1"/>
  <c r="N13" i="15"/>
  <c r="P71" i="16" l="1"/>
  <c r="P72" i="16" s="1"/>
  <c r="N36" i="15" s="1"/>
  <c r="P47" i="16"/>
  <c r="P60" i="16" s="1"/>
  <c r="P61" i="16" s="1"/>
  <c r="P62" i="16" s="1"/>
  <c r="P52" i="16"/>
  <c r="P75" i="16" s="1"/>
  <c r="N29" i="15"/>
  <c r="P87" i="6"/>
  <c r="P52" i="5"/>
  <c r="P75" i="5" s="1"/>
  <c r="N40" i="15"/>
  <c r="P64" i="16" l="1"/>
  <c r="P86" i="16" s="1"/>
  <c r="N31" i="15"/>
  <c r="N41" i="15" l="1"/>
  <c r="P87" i="16"/>
  <c r="N42" i="15" s="1"/>
  <c r="P95" i="16" l="1"/>
  <c r="N44" i="15" s="1"/>
  <c r="P44" i="15" l="1"/>
  <c r="P14" i="7"/>
  <c r="O60" i="5" l="1"/>
  <c r="O61" i="5" s="1"/>
  <c r="O62" i="5" s="1"/>
  <c r="O64" i="5" s="1"/>
  <c r="P81" i="5" s="1"/>
  <c r="P60" i="5"/>
  <c r="P61" i="5" s="1"/>
  <c r="P62" i="5" s="1"/>
  <c r="P64" i="5" s="1"/>
  <c r="P86" i="5" s="1"/>
  <c r="P87" i="5" l="1"/>
  <c r="N20" i="15" s="1"/>
  <c r="N19" i="15"/>
  <c r="O60" i="6"/>
  <c r="O61" i="6" s="1"/>
  <c r="O62" i="6" s="1"/>
  <c r="O64" i="6" s="1"/>
  <c r="P81" i="6" s="1"/>
  <c r="P82" i="5"/>
  <c r="N16" i="15"/>
  <c r="P82" i="6" l="1"/>
  <c r="N27" i="15"/>
  <c r="N17" i="15"/>
  <c r="P95" i="5"/>
  <c r="N22" i="15" l="1"/>
  <c r="P10" i="7"/>
  <c r="P22" i="15"/>
  <c r="N28" i="15"/>
  <c r="P95" i="6"/>
  <c r="N33" i="15" l="1"/>
  <c r="P33" i="15"/>
  <c r="P12" i="7"/>
</calcChain>
</file>

<file path=xl/sharedStrings.xml><?xml version="1.0" encoding="utf-8"?>
<sst xmlns="http://schemas.openxmlformats.org/spreadsheetml/2006/main" count="2243" uniqueCount="610">
  <si>
    <t>Acronym</t>
  </si>
  <si>
    <t>Reference</t>
  </si>
  <si>
    <t>Item description</t>
  </si>
  <si>
    <t>Unit</t>
  </si>
  <si>
    <t>Model</t>
  </si>
  <si>
    <t>2011-12</t>
  </si>
  <si>
    <t>2012-13</t>
  </si>
  <si>
    <t>2013-14</t>
  </si>
  <si>
    <t>2014-15</t>
  </si>
  <si>
    <t>2015-16</t>
  </si>
  <si>
    <t>2016-17</t>
  </si>
  <si>
    <t>2017-18</t>
  </si>
  <si>
    <t>2018-19</t>
  </si>
  <si>
    <t>2019-20</t>
  </si>
  <si>
    <t>2015-20</t>
  </si>
  <si>
    <t>Nr</t>
  </si>
  <si>
    <t>Price Review 2019</t>
  </si>
  <si>
    <t>WS13003</t>
  </si>
  <si>
    <t>Boolean</t>
  </si>
  <si>
    <t>WS13004</t>
  </si>
  <si>
    <t>%</t>
  </si>
  <si>
    <t>WS13005</t>
  </si>
  <si>
    <t>WS13006</t>
  </si>
  <si>
    <t>WS13007</t>
  </si>
  <si>
    <t>WS13008</t>
  </si>
  <si>
    <t>WS13009</t>
  </si>
  <si>
    <t>£m</t>
  </si>
  <si>
    <t>WWS13009</t>
  </si>
  <si>
    <t>WWS13009_DMMY</t>
  </si>
  <si>
    <t>WS13011</t>
  </si>
  <si>
    <t>WWS13011</t>
  </si>
  <si>
    <t>WWS13011_DMMY</t>
  </si>
  <si>
    <t>C00052_L021</t>
  </si>
  <si>
    <t>C00053_L021</t>
  </si>
  <si>
    <t>WS13014</t>
  </si>
  <si>
    <t>WWS13014</t>
  </si>
  <si>
    <t>WS13023</t>
  </si>
  <si>
    <t>WS13024</t>
  </si>
  <si>
    <t>WS13025</t>
  </si>
  <si>
    <t>WWS13025</t>
  </si>
  <si>
    <t>WWS13025_DMMY</t>
  </si>
  <si>
    <t>WS13026</t>
  </si>
  <si>
    <t>WWS13026</t>
  </si>
  <si>
    <t>WWS13026_DMMY</t>
  </si>
  <si>
    <t>BB3805AL</t>
  </si>
  <si>
    <t>BB3805MY</t>
  </si>
  <si>
    <t>BB3805JN</t>
  </si>
  <si>
    <t>BB3805JL</t>
  </si>
  <si>
    <t>BB3805AT</t>
  </si>
  <si>
    <t>BB3805SR</t>
  </si>
  <si>
    <t>BB3805OR</t>
  </si>
  <si>
    <t>BB3805NR</t>
  </si>
  <si>
    <t>BB3805DR</t>
  </si>
  <si>
    <t>BB3805JY</t>
  </si>
  <si>
    <t>BB3805FY</t>
  </si>
  <si>
    <t>PR19 application</t>
  </si>
  <si>
    <t>Change log</t>
  </si>
  <si>
    <t>#</t>
  </si>
  <si>
    <t>Issue</t>
  </si>
  <si>
    <t>Change</t>
  </si>
  <si>
    <t>Sheet</t>
  </si>
  <si>
    <t>Row</t>
  </si>
  <si>
    <t xml:space="preserve">Company noted that the Ofwat excel model ‘Data sheet’ sheet rows 27 and 28 requires the allowed revenue for water and wastewater to be entered at 2012-13 price base. If this is taken from the wholesale allowed revenue shown in the FD company-specific appendix, e.g. water Table A2.10 final row, the re-pricing applied in the Ofwat excel spreadsheet will not generate the correct allowed revenue to be used as the basis for companies’ price setting. </t>
  </si>
  <si>
    <t>Example updated to use allowed revenue per FD company letter and applying the licence approach of Rt=Rt-1 * 1+(RPI+Kt)/100</t>
  </si>
  <si>
    <t>WFRIM - Water
WFRIM - Waste</t>
  </si>
  <si>
    <t>13 &amp; 20</t>
  </si>
  <si>
    <t>Company pointed out an issue in implementation of RPI compounding from t-2 to t. WRFIM-water tab cell L39 (and hence N41) inflates cell L30 by applying the RPI movement from 2012-13 to 2016-17 and then 2012-13 to 2017-18 prices. As cell L30 is already at 2015-16 prices, the indexation applied should be from 2015-16 to 2016-17 and then from 2016-17 to 2017-18 prices. Similar indexing issues will apply in future years and also in the WRFIM wastewater tab.</t>
  </si>
  <si>
    <t>Updated to use a Nov-Nov year on year RPI series, removing the issue that stemmed from the compound index series.</t>
  </si>
  <si>
    <t>39 &amp; 49</t>
  </si>
  <si>
    <t>Company requested that the WRFIM penalty components be split into two components (indexation and penalty) for transparency. They also pointed out a typo in the RPI used for uplift in the illustrative example.</t>
  </si>
  <si>
    <t>New WFRIM formula clearly distinguishes the penalty and the revenue deltas. Implementation of the formula has been performed such that the indexation is applied separately for transparency.</t>
  </si>
  <si>
    <t>Rows 23 onwards</t>
  </si>
  <si>
    <t>Two companies noted there is a possible unintended consequence in the application of the WRFIM formula which applies penalties for both under and over-recovery of revenues. They noted that where there is an under-recovery of revenues in one year they cannot subsequently over-recover to compensate for this due to the constraints of their licence which forms a cap on revenue.</t>
  </si>
  <si>
    <t>New WFRIM formula seeks to address this.</t>
  </si>
  <si>
    <t>Wrong year referenced in WRIFM water worksheet. Allowed Revenue from FD for 2015/16 incorrectly references 2014/15</t>
  </si>
  <si>
    <t>Formula in cell L28 amended to reference L15.</t>
  </si>
  <si>
    <t>WRIFM - Water</t>
  </si>
  <si>
    <t>L28</t>
  </si>
  <si>
    <t xml:space="preserve">Formatting of Cells L27 and L28 on Data worksheet incorrect. </t>
  </si>
  <si>
    <t>K27 and K28 formatted as input cells. L27 and L28 formatted as blank cells.</t>
  </si>
  <si>
    <t>Data</t>
  </si>
  <si>
    <t>L28,L27, K27, K28</t>
  </si>
  <si>
    <t>Financing costs incorrectly applied to year 4 penalty</t>
  </si>
  <si>
    <t>Financing costs removed from formulae</t>
  </si>
  <si>
    <t>WRFIM - Water
WRFIM - Waste</t>
  </si>
  <si>
    <t>P64</t>
  </si>
  <si>
    <t>Ability to spread RCM adjustment to smooth impact on customers</t>
  </si>
  <si>
    <t>Added functionality to take RCM adjustments over 1,2, 3 or more years</t>
  </si>
  <si>
    <t xml:space="preserve">Data
WRFIM - Water
WRFIM - Waste
</t>
  </si>
  <si>
    <t>Data row 44 and 45
WRFIM Water and Waste rows 20-22</t>
  </si>
  <si>
    <t>Model does not take into account potential penalties incurred in year 4 and year 5</t>
  </si>
  <si>
    <t>Copy formulae in WRIFM - Water and WRIFM - Waste N48 into O48 and P48</t>
  </si>
  <si>
    <t>N48 and P48</t>
  </si>
  <si>
    <t>Inflation of RCM element of WRFIM changed from year average to Nov-Nov movements</t>
  </si>
  <si>
    <t>Change inflation uplift from year cumulative year average (Indexation.Average) to Cumulative November (Indexation.November.Actual)</t>
  </si>
  <si>
    <t>Row 23</t>
  </si>
  <si>
    <t>Model modified to work for companies who accept licence modification</t>
  </si>
  <si>
    <t>True/False flag added to data worksheet. When 'True' AR* is defined as AR (Formula changes from min of rows 29 to 30 to equal row 30).</t>
  </si>
  <si>
    <t>WRFIM - Water
WRFIM - Waste
Data</t>
  </si>
  <si>
    <t>Row 31 WRFIM sheets
Data row 12</t>
  </si>
  <si>
    <t>Line description</t>
  </si>
  <si>
    <t>E24 description aligned with business plan table App23</t>
  </si>
  <si>
    <t>RPI</t>
  </si>
  <si>
    <t>E24</t>
  </si>
  <si>
    <t>Incorrect cell references</t>
  </si>
  <si>
    <t>Rows 49 and 51 changed to reference row 36</t>
  </si>
  <si>
    <t>Row 49 and 51</t>
  </si>
  <si>
    <t>Redundant lines</t>
  </si>
  <si>
    <t>Redundant code deleted</t>
  </si>
  <si>
    <t>Rows 43-45, 54-56 and 58</t>
  </si>
  <si>
    <t>Display formatting of cells incorrect</t>
  </si>
  <si>
    <t>K27, K28, rows 36, 37 and 42 to 45 formatted to display correct decimal places</t>
  </si>
  <si>
    <t>K27, K28, rows 36, 37, 42 to K43</t>
  </si>
  <si>
    <t>Model modified to work for companies that accelerate the return of over-recovered revenue to customers after one year</t>
  </si>
  <si>
    <t xml:space="preserve">Change calculation of 'Adjusted allowed revenue (AR)' to recognise the early return revenue in year t+1 and corresponding back out from year t+2 </t>
  </si>
  <si>
    <t>Data
WRFIM - Water
WRFIM - Waste</t>
  </si>
  <si>
    <t>Data rows 47 to 54
WRFIM sheets rows 29 to 31 and 33</t>
  </si>
  <si>
    <t>Model assumes that the RCM adjustment will be profiled in full over 2017-18 to 2019-20. The model does not take account of the potential for the RCM adjustment to be deferred and applied at PR19.</t>
  </si>
  <si>
    <t>Added a check on the percentage of RCM blind year adjustment year by year applied in years 3 to 5. Where less than 100%, the remaining balance has a year's financing adjustment applied, is converted to outturn prices and included in the total reward / (penalty) at the end of AMP6.</t>
  </si>
  <si>
    <t>The model accommodates one wastewater price control. Thames Water has two wastewater controls.</t>
  </si>
  <si>
    <t>Added inputs and calculations associated with the Dmmy price control.</t>
  </si>
  <si>
    <t>Data
WRFIM - Dmmy
WRFIM adjustments</t>
  </si>
  <si>
    <t>WRFIM inputs</t>
  </si>
  <si>
    <t>Year</t>
  </si>
  <si>
    <t>Calendar year</t>
  </si>
  <si>
    <t>Year number</t>
  </si>
  <si>
    <t>Model inputs</t>
  </si>
  <si>
    <t>Text</t>
  </si>
  <si>
    <t>Company Name</t>
  </si>
  <si>
    <t>BF200: 1=WoC, 2=WaSC</t>
  </si>
  <si>
    <t>Company Type</t>
  </si>
  <si>
    <t>True/False</t>
  </si>
  <si>
    <t>Company has accepted WRFIM licence modification</t>
  </si>
  <si>
    <t>WRFIM Parameters</t>
  </si>
  <si>
    <t>Penalty rate scaling</t>
  </si>
  <si>
    <t>% 2dp</t>
  </si>
  <si>
    <t>Minimum threshold (+/-)</t>
  </si>
  <si>
    <t>Threshold.Min</t>
  </si>
  <si>
    <t>Maximum threshold (+/-)</t>
  </si>
  <si>
    <t>Threshold.Max</t>
  </si>
  <si>
    <t>Penalty rate (+/-)</t>
  </si>
  <si>
    <t>Penalty.Rate.General</t>
  </si>
  <si>
    <t>Specified discount rate</t>
  </si>
  <si>
    <t>Discount.Rate</t>
  </si>
  <si>
    <t>Threshold for additional variance analyses (+/-)</t>
  </si>
  <si>
    <t>Additional.Analysis</t>
  </si>
  <si>
    <t>Revenue</t>
  </si>
  <si>
    <t>Allowed revenue</t>
  </si>
  <si>
    <t>£m 3dp</t>
  </si>
  <si>
    <t>Allowed revenue - water</t>
  </si>
  <si>
    <t>14/15 price base</t>
  </si>
  <si>
    <t>AllRev.Water</t>
  </si>
  <si>
    <t>Allowed revenue - wastewater</t>
  </si>
  <si>
    <t>AllRev.Waste</t>
  </si>
  <si>
    <t>Allowed revenue - dmmy</t>
  </si>
  <si>
    <t>AllRev.Dmmy</t>
  </si>
  <si>
    <t>K</t>
  </si>
  <si>
    <t>K - water</t>
  </si>
  <si>
    <t>K.Water</t>
  </si>
  <si>
    <t>K - waste</t>
  </si>
  <si>
    <t>K.Waste</t>
  </si>
  <si>
    <t>K - dmmy</t>
  </si>
  <si>
    <t>K.Dmmy</t>
  </si>
  <si>
    <t>Recovered revenue</t>
  </si>
  <si>
    <t>To be completed at the end of PR14&gt;&gt;</t>
  </si>
  <si>
    <t>Sum of CR581 to W9008NHH plus BC11274IN (rows 24:29 plus row 31)</t>
  </si>
  <si>
    <t>Recovered revenue - water</t>
  </si>
  <si>
    <t>Outturn price base</t>
  </si>
  <si>
    <t>RecRev.Water</t>
  </si>
  <si>
    <t>Sum of CR881 to S9008NHH plus BC11374IN (rows 33:38 plus row 40)</t>
  </si>
  <si>
    <t>Recovered revenue - wastewater</t>
  </si>
  <si>
    <t>RecRev.Waste</t>
  </si>
  <si>
    <t>Sum of CR881TTT_Dmmy to S9008NHHTTT_Dmmy plus BC11374INTTT_Dmmy (rows 42:47 plus 49)</t>
  </si>
  <si>
    <t>Recovered revenue - dmmy</t>
  </si>
  <si>
    <t>RecRev.Dmmy</t>
  </si>
  <si>
    <t>Blind year adjustments</t>
  </si>
  <si>
    <t>RCM adjustment</t>
  </si>
  <si>
    <t>Blind year adjustment 14/15 - water</t>
  </si>
  <si>
    <t>12/13 price base</t>
  </si>
  <si>
    <t>BlindYear.1415.Adj.Water</t>
  </si>
  <si>
    <t>Blind year adjustment 14/15 - waste</t>
  </si>
  <si>
    <t>BlindYear.1415.Adj.Waste</t>
  </si>
  <si>
    <t>% 1dp</t>
  </si>
  <si>
    <t>Percentage of blind year adjustment by year - water</t>
  </si>
  <si>
    <t>All values must be &gt;=0; sum of values must be &lt;=1.</t>
  </si>
  <si>
    <t>Percentage of blind year adjustment by year - waste</t>
  </si>
  <si>
    <t>Accelerated return of over-recovered revenue</t>
  </si>
  <si>
    <t xml:space="preserve">Over-recovered revenue returned to customers after one year </t>
  </si>
  <si>
    <t>WS13030</t>
  </si>
  <si>
    <t>Over-recovered 17/18 revenue returned - water</t>
  </si>
  <si>
    <t>WS13031</t>
  </si>
  <si>
    <t>Over-recovered 17/18 revenue returned - wastewater</t>
  </si>
  <si>
    <t>WS13032</t>
  </si>
  <si>
    <t>Over-recovered 17/18 revenue returned - dmmy</t>
  </si>
  <si>
    <t>WWS13030</t>
  </si>
  <si>
    <t>Over-recovered 18/19 revenue returned - water</t>
  </si>
  <si>
    <t>WWS13031</t>
  </si>
  <si>
    <t>Over-recovered 18/19 revenue returned - wastewater</t>
  </si>
  <si>
    <t>WWS13032</t>
  </si>
  <si>
    <t>Over-recovered 18/19 revenue returned - dmmy</t>
  </si>
  <si>
    <t>End</t>
  </si>
  <si>
    <t>Retail Price Index</t>
  </si>
  <si>
    <t>Actual Year</t>
  </si>
  <si>
    <t/>
  </si>
  <si>
    <t>Actual RPI</t>
  </si>
  <si>
    <t>Nr 1dp</t>
  </si>
  <si>
    <t>RPI: April - index</t>
  </si>
  <si>
    <t>RPI: May - index</t>
  </si>
  <si>
    <t>RPI: June - index</t>
  </si>
  <si>
    <t>RPI: July - index</t>
  </si>
  <si>
    <t>RPI: August - index</t>
  </si>
  <si>
    <t>RPI: September- index</t>
  </si>
  <si>
    <t>RPI: October - index</t>
  </si>
  <si>
    <t>RPI: November - index</t>
  </si>
  <si>
    <t>RPI: December - index</t>
  </si>
  <si>
    <t>RPI: January - index</t>
  </si>
  <si>
    <t>RPI: February - index</t>
  </si>
  <si>
    <t>BB3805AMH</t>
  </si>
  <si>
    <t>RPI: March - index</t>
  </si>
  <si>
    <t>% 4dp</t>
  </si>
  <si>
    <t>RPI: Assumed percentage increase for unpopulated monthly values</t>
  </si>
  <si>
    <t>Completeness check</t>
  </si>
  <si>
    <t>Indexation.Check</t>
  </si>
  <si>
    <t>Series of actual and forecast RPI</t>
  </si>
  <si>
    <t>RPI: Financial year average - index</t>
  </si>
  <si>
    <t>Actual RPI: Basket year - cumulative % increase from 2012/13 basket value</t>
  </si>
  <si>
    <t>Override</t>
  </si>
  <si>
    <t>Indexation.November.Actual.Override</t>
  </si>
  <si>
    <t>Calculated (including override)</t>
  </si>
  <si>
    <t>Indexation.November.Actual</t>
  </si>
  <si>
    <t>Actual RPI: Nov - Nov % increase</t>
  </si>
  <si>
    <t>Indexation.November.Actual.YearOnYear</t>
  </si>
  <si>
    <t>Table APP23 year columns</t>
  </si>
  <si>
    <t>APP23001</t>
  </si>
  <si>
    <t>RPI: November year on year %</t>
  </si>
  <si>
    <t>WRFIM calculations - water</t>
  </si>
  <si>
    <t>1 WRFIM calculation</t>
  </si>
  <si>
    <t>Calculate an adjusted allowed revenue using penalty and/or blind-year adjustment</t>
  </si>
  <si>
    <t>Allowed Revenue</t>
  </si>
  <si>
    <t>Actual Nov-Nov RPI</t>
  </si>
  <si>
    <t>1 + (RPI + Kt )/100</t>
  </si>
  <si>
    <t>Allowed Revenue (Outturn price base)</t>
  </si>
  <si>
    <t>AllRev.Outturn.Water</t>
  </si>
  <si>
    <t>Convert blind year to outturn price base and apply in 2016</t>
  </si>
  <si>
    <t>Blind year adjustment</t>
  </si>
  <si>
    <t>AMP5 RCM adjustment</t>
  </si>
  <si>
    <t>AMP5.RCM.Adj.Water</t>
  </si>
  <si>
    <t>AMP5 RCM adjustment including financing rate adjustment</t>
  </si>
  <si>
    <t>Percentage</t>
  </si>
  <si>
    <t>AMP5 RCM blind year adjustment (12/13 price base)</t>
  </si>
  <si>
    <t>AMP5 RCM blind year adjustment (Outturn price base)</t>
  </si>
  <si>
    <t>RCM.BlindYear.Adj.Water</t>
  </si>
  <si>
    <t>Percentage of blind year adjustment remaining to be applied at PR19 - water</t>
  </si>
  <si>
    <t>AMP5 RCM adjustment including additional year financing rate adjustment</t>
  </si>
  <si>
    <t>AMP5 RCM adjustment to be applied at PR19 (12/13 price base)</t>
  </si>
  <si>
    <t>AMP5 RCM adjustment to be applied at PR19 (Outturn price base)</t>
  </si>
  <si>
    <t>Adjust allowed revenue by RFIM adjustment</t>
  </si>
  <si>
    <t>Determine the main revenue over /  under recovery</t>
  </si>
  <si>
    <t>AMP6 forecasting incentive adjustment including over / under recovery true up</t>
  </si>
  <si>
    <t>AMP6.FI.Adj.Water</t>
  </si>
  <si>
    <t>Back out of over-recovered 17/18 revenue - water</t>
  </si>
  <si>
    <t>Allowed Revenue from FD</t>
  </si>
  <si>
    <t>Adjusted Allowed Revenue (AR)</t>
  </si>
  <si>
    <t>Adj.AllRev.Water</t>
  </si>
  <si>
    <t>Baseline revenue for calculation of penalties (AR*)</t>
  </si>
  <si>
    <t>Baseline.AllRev.Water</t>
  </si>
  <si>
    <t>Revenue Recovered (RR)</t>
  </si>
  <si>
    <t>Over (+) / Under (-) recovery versus adjusted allowed revenue</t>
  </si>
  <si>
    <t>% (under) / over recovered versus adjusted allowed revenue</t>
  </si>
  <si>
    <t>Perc.Recovered.Water</t>
  </si>
  <si>
    <t>Main revenue adjustment</t>
  </si>
  <si>
    <t>Main revenue adjustment - with financing adjustment</t>
  </si>
  <si>
    <t>Main revenue adjustment - with financing adjustment &amp; 2 year lag of inflation</t>
  </si>
  <si>
    <t>Outturn price base plus 2 years</t>
  </si>
  <si>
    <t>Main revenue adjustment - as incurred - water</t>
  </si>
  <si>
    <t>Penalty calculation</t>
  </si>
  <si>
    <t>Forecast error</t>
  </si>
  <si>
    <t>Is a penalty  required?</t>
  </si>
  <si>
    <t>Penalty rate magnitude</t>
  </si>
  <si>
    <t>Penalty adjustment</t>
  </si>
  <si>
    <t>Penalty adjustment - with financing adjustment</t>
  </si>
  <si>
    <t>Penalty adjustment - with financing adjustment &amp; 2 year lag of inflation</t>
  </si>
  <si>
    <t>Penalty adjustment - as incurred - water</t>
  </si>
  <si>
    <t>WRFIM adjustment</t>
  </si>
  <si>
    <t>Main revenue adjustment - as incurred</t>
  </si>
  <si>
    <t>Penalty adjustment - as incurred</t>
  </si>
  <si>
    <t>WRFIM adjustment - as incurred - water</t>
  </si>
  <si>
    <t>Performance is outside +/-6% variance level</t>
  </si>
  <si>
    <t>Is more detailed variance analyses required to be submitted?</t>
  </si>
  <si>
    <t>2 Application of penalty</t>
  </si>
  <si>
    <t>One year of RPI and financing costs adjustments to main revenue applied</t>
  </si>
  <si>
    <t>WS13033</t>
  </si>
  <si>
    <t>Value of Year 4 main revenue adjustment at the end of AMP6 - water</t>
  </si>
  <si>
    <t>WS13034</t>
  </si>
  <si>
    <t>Value of Year 4 penalty adjustment at the end of AMP6 - water</t>
  </si>
  <si>
    <t>WS13035</t>
  </si>
  <si>
    <t>Value of Year 4 WRFIM adjustments at the end of AMP6 - water</t>
  </si>
  <si>
    <t>No RPI and financing costs adjustments applied</t>
  </si>
  <si>
    <t>WS13036</t>
  </si>
  <si>
    <t>Value of Year 5 main revenue adjustment at the end of AMP6 - water</t>
  </si>
  <si>
    <t>WS13037</t>
  </si>
  <si>
    <t>Value of Year 5 penalty adjustment at the end of AMP6 - water</t>
  </si>
  <si>
    <t>WS13038</t>
  </si>
  <si>
    <t>Value of Year 5 WRFIM adjustments at the end of AMP6 - water</t>
  </si>
  <si>
    <t>RCM adjustment remaining to be applied at PR19</t>
  </si>
  <si>
    <t>WS13039</t>
  </si>
  <si>
    <t>Total reward / (penalty) at the end of AMP6 - water</t>
  </si>
  <si>
    <t>WRFIM.Water</t>
  </si>
  <si>
    <t>WRFIM calculations - waste</t>
  </si>
  <si>
    <t>AllRev.Outturn.Waste</t>
  </si>
  <si>
    <t>AMP5.RCM.Adj.Waste</t>
  </si>
  <si>
    <t>RCM.BlindYear.Adj.Waste</t>
  </si>
  <si>
    <t>Percentage of blind year adjustment remaining to be applied at PR19 - waste</t>
  </si>
  <si>
    <t>AMP6.FI.Adj.Waste</t>
  </si>
  <si>
    <t>Back out of over-recovered 17/18 revenue - wastewater</t>
  </si>
  <si>
    <t>Adj.AllRev.Waste</t>
  </si>
  <si>
    <t>Baseline.AllRev.Waste</t>
  </si>
  <si>
    <t>Perc.Recovered.Waste</t>
  </si>
  <si>
    <t>WWS13023</t>
  </si>
  <si>
    <t>Main revenue adjustment - as incurred - waste</t>
  </si>
  <si>
    <t>WWS13024</t>
  </si>
  <si>
    <t>Penalty adjustment - as incurred - waste</t>
  </si>
  <si>
    <t>WRFIM adjustment - as incurred - waste</t>
  </si>
  <si>
    <t>WWS13033</t>
  </si>
  <si>
    <t>Value of Year 4 main revenue adjustment at the end of AMP6 - waste</t>
  </si>
  <si>
    <t>WWS13034</t>
  </si>
  <si>
    <t>Value of Year 4 penalty adjustment at the end of AMP6 - waste</t>
  </si>
  <si>
    <t>WWS13035</t>
  </si>
  <si>
    <t>Value of Year 4 WRFIM adjustments at the end of AMP6 - waste</t>
  </si>
  <si>
    <t>WWS13036</t>
  </si>
  <si>
    <t>Value of Year 5 main revenue adjustment at the end of AMP6 - waste</t>
  </si>
  <si>
    <t>WWS13037</t>
  </si>
  <si>
    <t>Value of Year 5 penalty adjustment at the end of AMP6 - waste</t>
  </si>
  <si>
    <t>WWS13038</t>
  </si>
  <si>
    <t>Value of Year 5 WRFIM adjustments at the end of AMP6 - waste</t>
  </si>
  <si>
    <t>WWS13039</t>
  </si>
  <si>
    <t>Total reward / (penalty) at the end of AMP6 - waste</t>
  </si>
  <si>
    <t>WRFIM.Waste</t>
  </si>
  <si>
    <t>WRFIM calculations - Dmmy</t>
  </si>
  <si>
    <t>AllRev.Outturn.Dmmy</t>
  </si>
  <si>
    <t>AMP5.RCM.Adj.Dmmy</t>
  </si>
  <si>
    <t>RCM.BlindYear.Adj.Dmmy</t>
  </si>
  <si>
    <t>AMP6.FI.Adj.Dmmy</t>
  </si>
  <si>
    <t>Back out of over-recovered 17/18 revenue - dmmy</t>
  </si>
  <si>
    <t>Adj.AllRev.Dmmy</t>
  </si>
  <si>
    <t>Baseline.AllRev.Dmmy</t>
  </si>
  <si>
    <t>Perc.Recovered.Dmmy</t>
  </si>
  <si>
    <t>WWS13023_DMMY</t>
  </si>
  <si>
    <t>Main revenue adjustment - as incurred - dmmy</t>
  </si>
  <si>
    <t>WWS13024_DMMY</t>
  </si>
  <si>
    <t>Penalty adjustment - as incurred - dmmy</t>
  </si>
  <si>
    <t>WRFIM adjustment - as incurred - dmmy</t>
  </si>
  <si>
    <t>WWS13033_DMMY</t>
  </si>
  <si>
    <t>Value of Year 4 main revenue adjustment at the end of AMP6 - dmmy</t>
  </si>
  <si>
    <t>WWS13034_DMMY</t>
  </si>
  <si>
    <t>Value of Year 4 penalty adjustment at the end of AMP6 - dmmy</t>
  </si>
  <si>
    <t>WWS13035_DMMY</t>
  </si>
  <si>
    <t>Value of Year 4 WRFIM adjustments at the end of AMP6 - dmmy</t>
  </si>
  <si>
    <t>WWS13036_DMMY</t>
  </si>
  <si>
    <t>Value of Year 5 main revenue adjustment at the end of AMP6 - dmmy</t>
  </si>
  <si>
    <t>WWS13037_DMMY</t>
  </si>
  <si>
    <t>Value of Year 5 penalty adjustment at the end of AMP6 - dmmy</t>
  </si>
  <si>
    <t>WWS13038_DMMY</t>
  </si>
  <si>
    <t>Value of Year 5 WRFIM adjustments at the end of AMP6 - dmmy</t>
  </si>
  <si>
    <t>WWS13039_DMMY</t>
  </si>
  <si>
    <t>Total reward / (penalty) at the end of AMP6 - dmmy</t>
  </si>
  <si>
    <t>WRFIM.Dmmy</t>
  </si>
  <si>
    <t>WRFIM adjustments</t>
  </si>
  <si>
    <t>1 WRFIM adjustment at the end of AMP6</t>
  </si>
  <si>
    <t>Total reward / (penalty) - water</t>
  </si>
  <si>
    <t>Total reward / (penalty) - waste</t>
  </si>
  <si>
    <t>Total reward / (penalty) - dmmy</t>
  </si>
  <si>
    <t>Timeline</t>
  </si>
  <si>
    <t>2020-21</t>
  </si>
  <si>
    <t>2021-22</t>
  </si>
  <si>
    <t>2022-23</t>
  </si>
  <si>
    <t>2023-24</t>
  </si>
  <si>
    <t>2024-25</t>
  </si>
  <si>
    <t>AMP.Years</t>
  </si>
  <si>
    <t>Calendar.Years</t>
  </si>
  <si>
    <t>C_APP23001_PR19PD005</t>
  </si>
  <si>
    <t>C_WS13007_PR19PD005</t>
  </si>
  <si>
    <t>C_WS13030_PR19PD005</t>
  </si>
  <si>
    <t>C_WS13031_PR19PD005</t>
  </si>
  <si>
    <t>C_WS13032_PR19PD005</t>
  </si>
  <si>
    <t>C_WWS13030_PR19PD005</t>
  </si>
  <si>
    <t>C_WWS13031_PR19PD005</t>
  </si>
  <si>
    <t>C_WWS13032_PR19PD005</t>
  </si>
  <si>
    <t>C_WS13023_PR19PD005</t>
  </si>
  <si>
    <t>C_WS13024_PR19PD005</t>
  </si>
  <si>
    <t>C_WS13025_PR19PD005</t>
  </si>
  <si>
    <t>C_WS13033_PR19PD005</t>
  </si>
  <si>
    <t>C_WS13034_PR19PD005</t>
  </si>
  <si>
    <t>C_WS13035_PR19PD005</t>
  </si>
  <si>
    <t>C_WS13036_PR19PD005</t>
  </si>
  <si>
    <t>C_WS13037_PR19PD005</t>
  </si>
  <si>
    <t>C_WS13038_PR19PD005</t>
  </si>
  <si>
    <t>C_WS13039_PR19PD005</t>
  </si>
  <si>
    <t>C_WS13026_PR19PD005</t>
  </si>
  <si>
    <t>C_WWS13023_PR19PD005</t>
  </si>
  <si>
    <t>C_WWS13024_PR19PD005</t>
  </si>
  <si>
    <t>C_WWS13025_PR19PD005</t>
  </si>
  <si>
    <t>C_WWS13033_PR19PD005</t>
  </si>
  <si>
    <t>C_WWS13034_PR19PD005</t>
  </si>
  <si>
    <t>C_WWS13035_PR19PD005</t>
  </si>
  <si>
    <t>C_WWS13036_PR19PD005</t>
  </si>
  <si>
    <t>C_WWS13037_PR19PD005</t>
  </si>
  <si>
    <t>C_WWS13038_PR19PD005</t>
  </si>
  <si>
    <t>C_WWS13039_PR19PD005</t>
  </si>
  <si>
    <t>C_WWS13026_PR19PD005</t>
  </si>
  <si>
    <t>C_WWS13023_DMMY_PR19PD005</t>
  </si>
  <si>
    <t>C_WWS13024_DMMY_PR19PD005</t>
  </si>
  <si>
    <t>C_WWS13025_DMMY_PR19PD005</t>
  </si>
  <si>
    <t>C_WWS13033_DMMY_PR19PD005</t>
  </si>
  <si>
    <t>C_WWS13034_DMMY_PR19PD005</t>
  </si>
  <si>
    <t>C_WWS13035_DMMY_PR19PD005</t>
  </si>
  <si>
    <t>C_WWS13036_DMMY_PR19PD005</t>
  </si>
  <si>
    <t>C_WWS13037_DMMY_PR19PD005</t>
  </si>
  <si>
    <t>C_WWS13038_DMMY_PR19PD005</t>
  </si>
  <si>
    <t>C_WWS13039_DMMY_PR19PD005</t>
  </si>
  <si>
    <t>C_WWS13026_DMMY_PR19PD005</t>
  </si>
  <si>
    <t>PR19QA_D0005_OUT_1</t>
  </si>
  <si>
    <t>PR19QA_D0005_OUT_2</t>
  </si>
  <si>
    <t>Date &amp; Time for Model PR19D005 WRFIM</t>
  </si>
  <si>
    <t>Name &amp; Path of Model PR19D005 WRFIM</t>
  </si>
  <si>
    <t>PR19PD005_IN</t>
  </si>
  <si>
    <t>BF200</t>
  </si>
  <si>
    <t>Company type</t>
  </si>
  <si>
    <t>Company details for WRFIM model - Company has accepted WRFIM licence modification</t>
  </si>
  <si>
    <t>WRFIM model parameters - Penalty rate scaling minimum threshold (+/-)</t>
  </si>
  <si>
    <t>WRFIM model parameters - Penalty rate scaling maximum threshold (+/-)</t>
  </si>
  <si>
    <t>WRFIM model parameters - Penalty rate (+/-)</t>
  </si>
  <si>
    <t>WRFIM model parameters - Specified discount rate</t>
  </si>
  <si>
    <t>WWS13007</t>
  </si>
  <si>
    <t>WWS13007_DMMY</t>
  </si>
  <si>
    <t>WRFIM model parameters - Threshold for additional variance analyses (+/-)</t>
  </si>
  <si>
    <t>Allowed revenue - Allowed revenue - water</t>
  </si>
  <si>
    <t>Allowed revenue - Allowed revenue - wastewater</t>
  </si>
  <si>
    <t>Allowed revenue - K ~ water</t>
  </si>
  <si>
    <t>nr</t>
  </si>
  <si>
    <t>Allowed revenue - K ~ wastewater</t>
  </si>
  <si>
    <t>WS13012</t>
  </si>
  <si>
    <t>Allowed revenue - Total revenue forecast ~ water</t>
  </si>
  <si>
    <t>WWS13012</t>
  </si>
  <si>
    <t>Allowed revenue - Total revenue forecast ~ wastewater</t>
  </si>
  <si>
    <t>WWS13012_DMMY</t>
  </si>
  <si>
    <t>AMP5 RCM blind year adjustment - RCM blind year 14/15 adjustment for implementing via WRFIM ~ water</t>
  </si>
  <si>
    <t>AMP5 RCM blind year adjustment - RCM blind year 14/15 adjustment for implementing via WRFIM ~ wastewater</t>
  </si>
  <si>
    <t>AMP5 RCM blind year adjustment - Percentage of RCM adjustment by year ~ water</t>
  </si>
  <si>
    <t>AMP5 RCM blind year adjustment - Percentage of RCM adjustment by year ~ wastewater</t>
  </si>
  <si>
    <t>CR581</t>
  </si>
  <si>
    <t>Wholesale charge - water Unmeasured - Household</t>
  </si>
  <si>
    <t>CR583</t>
  </si>
  <si>
    <t>Wholesale charge - water Unmeasured - Non-household</t>
  </si>
  <si>
    <t>CR582</t>
  </si>
  <si>
    <t>Wholesale charge - water Measured - Household</t>
  </si>
  <si>
    <t>CR584</t>
  </si>
  <si>
    <t>Wholesale charge - water Measured - Non-household</t>
  </si>
  <si>
    <t>W9008HH</t>
  </si>
  <si>
    <t>Wholesale charge - water Third party revenue - Household</t>
  </si>
  <si>
    <t>W9008NHH</t>
  </si>
  <si>
    <t>Wholesale charge - water Third party revenue - Non-household</t>
  </si>
  <si>
    <t>BR589</t>
  </si>
  <si>
    <t>Wholesale charge - water Total - Total</t>
  </si>
  <si>
    <t>BC11274IN</t>
  </si>
  <si>
    <t>Water: Grants and contributions</t>
  </si>
  <si>
    <t>W9014</t>
  </si>
  <si>
    <t>Total revenue governed by wholesale price control - Water</t>
  </si>
  <si>
    <t>CR881</t>
  </si>
  <si>
    <t>Wholesale charge - wastewater Unmeasured - Household</t>
  </si>
  <si>
    <t>CR883</t>
  </si>
  <si>
    <t>Wholesale charge - wastewater Unmeasured - Non-household</t>
  </si>
  <si>
    <t>CR882</t>
  </si>
  <si>
    <t>Wholesale charge - wastewater Measured - Household</t>
  </si>
  <si>
    <t>CR884</t>
  </si>
  <si>
    <t>Wholesale charge - wastewater Measured - Non-household</t>
  </si>
  <si>
    <t>S9008HH</t>
  </si>
  <si>
    <t>Wholesale charge - wastewater Third party revenue - Household</t>
  </si>
  <si>
    <t>S9008NHH</t>
  </si>
  <si>
    <t>Wholesale charge - wastewater Third party revenue - Non-household</t>
  </si>
  <si>
    <t>BR689</t>
  </si>
  <si>
    <t>Wholesale charge - wastewater Total - Total</t>
  </si>
  <si>
    <t>BC11374IN</t>
  </si>
  <si>
    <t>Wastewater: Grants and contributions</t>
  </si>
  <si>
    <t>S9014</t>
  </si>
  <si>
    <t>Total revenue governed by wholesale price control - Wastewater</t>
  </si>
  <si>
    <t>BR881TTT_DMMY</t>
  </si>
  <si>
    <t>Revenue recovered - Wastewater: Unmeasured ~ household</t>
  </si>
  <si>
    <t>BR883TTT_DMMY</t>
  </si>
  <si>
    <t>Revenue recovered - Wastewater: Unmeasured ~ non-household</t>
  </si>
  <si>
    <t>BR882TTT_DMMY</t>
  </si>
  <si>
    <t>Revenue recovered - Wastewater: Measured ~ household</t>
  </si>
  <si>
    <t>BR884TTT_DMMY</t>
  </si>
  <si>
    <t>Revenue recovered - Wastewater: Measured ~ non-household</t>
  </si>
  <si>
    <t>S9008HHTTT_DMMY</t>
  </si>
  <si>
    <t>Revenue recovered - Wastewater: Third party revenue ~ household</t>
  </si>
  <si>
    <t>S9008NHHTTT_DMMY</t>
  </si>
  <si>
    <t>Revenue recovered - Wastewater: Third party revenue ~ non-household</t>
  </si>
  <si>
    <t>BR689TTT_DMMY</t>
  </si>
  <si>
    <t>Revenue recovered - Wastewater: Revenue collected from household and non-household</t>
  </si>
  <si>
    <t>BC11374INTTT_DMMY</t>
  </si>
  <si>
    <t>Revenue recovered - Wastewater: Grants and contributions</t>
  </si>
  <si>
    <t>S9014TTT_DMMY</t>
  </si>
  <si>
    <t>Revenue recovered - Wastewater: Revenue recovered</t>
  </si>
  <si>
    <t>Penalties - Main revenue adjustment as incurred ~ water</t>
  </si>
  <si>
    <t>WWS130023</t>
  </si>
  <si>
    <t>Penalties - Main revenue adjustment as incurred ~ wastewater</t>
  </si>
  <si>
    <t>WWS130023_DMMY</t>
  </si>
  <si>
    <t>Penalties - Penalty adjustment as incurred ~ water</t>
  </si>
  <si>
    <t>WWS130024</t>
  </si>
  <si>
    <t>Penalties - Penalty adjustment as incurred ~ wastewater</t>
  </si>
  <si>
    <t>WWS130024_DMMY</t>
  </si>
  <si>
    <t>Penalties - WRFIM adjustment as incurred ~ water</t>
  </si>
  <si>
    <t>Penalties - WRFIM adjustment as incurred ~ wastewater</t>
  </si>
  <si>
    <t>Penalties - WRFIM Total reward / (penalty) at the end of AMP6 ~ water</t>
  </si>
  <si>
    <t>Penalties - WRFIM Total reward / (penalty) at the end of AMP6 ~ wastewater</t>
  </si>
  <si>
    <t>Retail Price Index for April</t>
  </si>
  <si>
    <t>Retail Price Index for May</t>
  </si>
  <si>
    <t>Retail Price Index for June</t>
  </si>
  <si>
    <t>Retail Price Index for July</t>
  </si>
  <si>
    <t>Retail Price Index for August</t>
  </si>
  <si>
    <t>Retail Price Index for September</t>
  </si>
  <si>
    <t>Retail Price Index for October</t>
  </si>
  <si>
    <t>Retail Price Index for November</t>
  </si>
  <si>
    <t>Retail Price Index for December</t>
  </si>
  <si>
    <t>Retail Price Index for January</t>
  </si>
  <si>
    <t>Retail Price Index for February</t>
  </si>
  <si>
    <t>BB3805MH</t>
  </si>
  <si>
    <t>Retail Price Index for March</t>
  </si>
  <si>
    <t>NAV year</t>
  </si>
  <si>
    <t>The model does not accommodate the in-period NAV.</t>
  </si>
  <si>
    <t>17/18 price base</t>
  </si>
  <si>
    <t>AllRev.Outturn.Water.Revised</t>
  </si>
  <si>
    <t>AllRev.Outturn.Waste.Revised</t>
  </si>
  <si>
    <t>AllRev.Outturn.Dmmy.Revised</t>
  </si>
  <si>
    <t xml:space="preserve">Data rows 39, 41, 45, 60 and 64
WRFIM adjustments row 14
</t>
  </si>
  <si>
    <t>NAV Allowed revenue - water</t>
  </si>
  <si>
    <t>NAV Allowed revenue - wastewater</t>
  </si>
  <si>
    <t>NAV Allowed revenue - dmmy</t>
  </si>
  <si>
    <t>NAV Other adjustment - water</t>
  </si>
  <si>
    <t>NAV Other adjustment - wastewater</t>
  </si>
  <si>
    <t>NAV Other adjustment - dmmy</t>
  </si>
  <si>
    <t>NAV related inputs</t>
  </si>
  <si>
    <t>NAV Other adjustment to be applied at PR19</t>
  </si>
  <si>
    <t>Rows 25-28
Row 82
Row 84</t>
  </si>
  <si>
    <t>Data rows 61 onwards
WRFIM sheets rows 17 to 24, 45, 46 and 93</t>
  </si>
  <si>
    <t>Are NAV adjustments required for this company</t>
  </si>
  <si>
    <t>Added inputs for companies that have had an in-period NAV. New calculations added to WRFIM sheets to pick up the NAV decision inputs and feed into calcualtions of Allowed revenue from FD and Adjusted Allowed Revenue. NAV Other adjustment feed into the total reward / (penalty) at the end of AMP6.</t>
  </si>
  <si>
    <t>Action /
Intervention
reference</t>
  </si>
  <si>
    <t>InpOverride
WRFIM - Water
WRFIM - Waste
WRFIM - Dmmy</t>
  </si>
  <si>
    <t>WRFIM sheets rows 60 and 64</t>
  </si>
  <si>
    <t>Adjustment in respect of end of period ODI penalties paid early in outturn prices - water</t>
  </si>
  <si>
    <t>Adjustment in respect of end of period ODI penalties paid early in outturn prices - wastewater</t>
  </si>
  <si>
    <t>Adjustment in respect of end of period ODI penalties paid early in outturn prices - dmmy</t>
  </si>
  <si>
    <t>Included adjustments in respect of early payment of end of period ODI penalties in the calculation of the WRFIM penalty.</t>
  </si>
  <si>
    <t>The WRFIM penalty calculations should exclude under-recovery in respect of early payment of end of period ODI penalties.</t>
  </si>
  <si>
    <t>FOUNTAIN_INSTANCE_URL</t>
  </si>
  <si>
    <t>https://fntlive201/Fountain/rest-services_XLSPF</t>
  </si>
  <si>
    <t>companyId</t>
  </si>
  <si>
    <t>companyName</t>
  </si>
  <si>
    <t>inputRunName</t>
  </si>
  <si>
    <t>inputRunId</t>
  </si>
  <si>
    <t>outputRunName</t>
  </si>
  <si>
    <t>outputRunId</t>
  </si>
  <si>
    <t>tagName</t>
  </si>
  <si>
    <t>latest_XLSPF</t>
  </si>
  <si>
    <t>tagId</t>
  </si>
  <si>
    <t>0_XLSPF</t>
  </si>
  <si>
    <t>agendaId</t>
  </si>
  <si>
    <t>12_XLSPF</t>
  </si>
  <si>
    <t>F_Inputs_TABLE_ID</t>
  </si>
  <si>
    <t>11656_XLSPF</t>
  </si>
  <si>
    <t>F_Inputs_TEAM</t>
  </si>
  <si>
    <t>Fountain Plugin Users_XLSPF</t>
  </si>
  <si>
    <t>F_Inputs_USER</t>
  </si>
  <si>
    <t>OFWAT\Dawn.Harrison_XLSPF</t>
  </si>
  <si>
    <t>F_Inputs_NAME</t>
  </si>
  <si>
    <t>PR19PD005_IN_XLSPF</t>
  </si>
  <si>
    <t>F_Inputs_TITLE</t>
  </si>
  <si>
    <t>_XLSPF</t>
  </si>
  <si>
    <t>inputSheetLastUpdated</t>
  </si>
  <si>
    <t>EXTERNAL_MODEL_NAME</t>
  </si>
  <si>
    <t>EXTERNAL_MODEL_CODE</t>
  </si>
  <si>
    <t>EXTERNAL_MODEL_FAMILY</t>
  </si>
  <si>
    <t>PR19_XLSPF</t>
  </si>
  <si>
    <t>FOUNTAIN_REPORT</t>
  </si>
  <si>
    <t>Amended Year 4 WRFIM adjustments at the end of AMP6 to back out the over-recovered 18/19 revenue returned after one year.</t>
  </si>
  <si>
    <t>WRFIM - Water
WRFIM - Waste
WRFIM - Dmmy</t>
  </si>
  <si>
    <t>WRFIM sheets P80</t>
  </si>
  <si>
    <t>The model double counts over-recovered 18/19 revenue returned early in the end of AMP6 adjustment.</t>
  </si>
  <si>
    <t>BYRun1: Blind Year DD_XLSPF</t>
  </si>
  <si>
    <t>141_XLSPF</t>
  </si>
  <si>
    <t>PR19PD005_BYRun1_XLSPF</t>
  </si>
  <si>
    <t>3425_XLSPF</t>
  </si>
  <si>
    <t>30_XLSPF</t>
  </si>
  <si>
    <t>Anglian Water Services_XLSPF</t>
  </si>
  <si>
    <t>ANH</t>
  </si>
  <si>
    <t>05/08/2020 15:55:41_XLSPF</t>
  </si>
  <si>
    <t>F_Outputs_TABLE_ID</t>
  </si>
  <si>
    <t>16399_XLSPF</t>
  </si>
  <si>
    <t>F_Outputs_TEAM</t>
  </si>
  <si>
    <t>IPL_XLSPF</t>
  </si>
  <si>
    <t>F_Outputs_USER</t>
  </si>
  <si>
    <t>F_Outputs_NAME</t>
  </si>
  <si>
    <t>PR19PD005_OUT_XLSPF</t>
  </si>
  <si>
    <t>F_Outputs_TITLE</t>
  </si>
  <si>
    <t>PR19PD005_OUT</t>
  </si>
  <si>
    <t>Data cleanse</t>
  </si>
  <si>
    <t>outputSheetLastSent</t>
  </si>
  <si>
    <t>05/08/2020 16:00:50_XLSPF</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</si>
</sst>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_(* #,##0.00_);_(* \(#,##0.00\);_(* &quot;-&quot;??_);_(@_)"/>
    <numFmt numFmtId="165" formatCode="#,##0_);\(#,##0\);\-_)"/>
    <numFmt numFmtId="166" formatCode="#,##0.00_);\(#,##0.00\);\-_)"/>
    <numFmt numFmtId="167" formatCode="#,##0.000_);\(#,##0.000\);\-_)"/>
    <numFmt numFmtId="168" formatCode="0.00%_);\(0.00%\);\-\%_)"/>
    <numFmt numFmtId="169" formatCode="#,##0.0_);\(#,##0.0\);\-_)"/>
    <numFmt numFmtId="170" formatCode="0.0%"/>
    <numFmt numFmtId="171" formatCode="#,##0_);\(#,##0\);&quot;-  &quot;;&quot; &quot;@&quot; &quot;"/>
    <numFmt numFmtId="172" formatCode="#,##0.000"/>
    <numFmt numFmtId="173" formatCode="#,##0.0"/>
    <numFmt numFmtId="174" formatCode="_(* #,##0.0_);_(* \(#,##0.0\);_(* &quot;-&quot;??_);_(@_)"/>
    <numFmt numFmtId="175" formatCode="#,##0_);\(#,##0\);&quot;-  &quot;;&quot; &quot;@"/>
    <numFmt numFmtId="176" formatCode="dd\ mmm\ yy_);;&quot;-  &quot;;&quot; &quot;@&quot; &quot;"/>
    <numFmt numFmtId="177" formatCode="#,##0.0000_);\(#,##0.0000\);&quot;-  &quot;;&quot; &quot;@&quot; &quot;"/>
    <numFmt numFmtId="178" formatCode="0.00%_);\-0.00%_);&quot;-  &quot;;&quot; &quot;@&quot; &quot;"/>
    <numFmt numFmtId="179" formatCode="dd\ mmm\ yyyy_);\(###0\);&quot;-  &quot;;&quot; &quot;@&quot; &quot;"/>
    <numFmt numFmtId="180" formatCode="dd\ mmm\ yy_);\(###0\);&quot;-  &quot;;&quot; &quot;@&quot; &quot;"/>
    <numFmt numFmtId="181" formatCode="###0_);\(###0\);&quot;-  &quot;;&quot; &quot;@&quot; &quot;"/>
    <numFmt numFmtId="182" formatCode="&quot;£&quot;#,##0.00"/>
    <numFmt numFmtId="183" formatCode="#,##0.0_ ;[Red]\-#,##0.0\ "/>
    <numFmt numFmtId="184" formatCode="#,##0_ ;[Red]\-#,##0\ "/>
    <numFmt numFmtId="185" formatCode="0.000"/>
  </numFmts>
  <fonts count="121">
    <font>
      <sz val="10"/>
      <color theme="1"/>
      <name val="Arial"/>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scheme val="minor"/>
    </font>
    <font>
      <sz val="10"/>
      <color theme="1"/>
      <name val="Arial"/>
      <family val="2"/>
    </font>
    <font>
      <sz val="10"/>
      <color theme="1"/>
      <name val="Arial"/>
      <family val="2"/>
    </font>
    <font>
      <sz val="10"/>
      <color theme="1"/>
      <name val="Arial"/>
      <family val="2"/>
      <scheme val="minor"/>
    </font>
    <font>
      <sz val="10"/>
      <color theme="0"/>
      <name val="Arial"/>
      <family val="2"/>
      <scheme val="minor"/>
    </font>
    <font>
      <sz val="10"/>
      <color rgb="FF9C0006"/>
      <name val="Arial"/>
      <family val="2"/>
      <scheme val="minor"/>
    </font>
    <font>
      <sz val="9"/>
      <color theme="0" tint="-0.499984740745262"/>
      <name val="Arial"/>
      <family val="2"/>
    </font>
    <font>
      <b/>
      <sz val="12"/>
      <color indexed="63"/>
      <name val="Arial"/>
      <family val="2"/>
    </font>
    <font>
      <b/>
      <sz val="11"/>
      <color indexed="28"/>
      <name val="Arial"/>
      <family val="2"/>
    </font>
    <font>
      <b/>
      <sz val="15"/>
      <color rgb="FF602320"/>
      <name val="Arial"/>
      <family val="2"/>
    </font>
    <font>
      <b/>
      <sz val="13"/>
      <color rgb="FFA32020"/>
      <name val="Arial"/>
      <family val="2"/>
    </font>
    <font>
      <b/>
      <sz val="11"/>
      <color rgb="FFA32020"/>
      <name val="Arial"/>
      <family val="2"/>
    </font>
    <font>
      <sz val="9"/>
      <name val="Arial"/>
      <family val="2"/>
    </font>
    <font>
      <i/>
      <sz val="8"/>
      <color indexed="8"/>
      <name val="Arial"/>
      <family val="2"/>
    </font>
    <font>
      <sz val="10"/>
      <name val="Arial"/>
      <family val="2"/>
    </font>
    <font>
      <i/>
      <sz val="8"/>
      <name val="Arial"/>
      <family val="2"/>
    </font>
    <font>
      <b/>
      <sz val="8"/>
      <color indexed="24"/>
      <name val="Arial"/>
      <family val="2"/>
    </font>
    <font>
      <sz val="8"/>
      <name val="Arial"/>
      <family val="2"/>
    </font>
    <font>
      <b/>
      <sz val="9"/>
      <color indexed="24"/>
      <name val="Arial"/>
      <family val="2"/>
    </font>
    <font>
      <b/>
      <sz val="11"/>
      <color indexed="24"/>
      <name val="Arial"/>
      <family val="2"/>
    </font>
    <font>
      <b/>
      <sz val="10"/>
      <color rgb="FFFA7D00"/>
      <name val="Arial"/>
      <family val="2"/>
      <scheme val="minor"/>
    </font>
    <font>
      <b/>
      <sz val="10"/>
      <color theme="0"/>
      <name val="Arial"/>
      <family val="2"/>
      <scheme val="minor"/>
    </font>
    <font>
      <i/>
      <sz val="10"/>
      <color rgb="FF7F7F7F"/>
      <name val="Arial"/>
      <family val="2"/>
      <scheme val="minor"/>
    </font>
    <font>
      <b/>
      <sz val="10"/>
      <color rgb="FF333333"/>
      <name val="Arial"/>
      <family val="2"/>
      <scheme val="minor"/>
    </font>
    <font>
      <sz val="10"/>
      <color rgb="FF006100"/>
      <name val="Arial"/>
      <family val="2"/>
      <scheme val="minor"/>
    </font>
    <font>
      <b/>
      <sz val="15"/>
      <color theme="3"/>
      <name val="Arial"/>
      <family val="2"/>
    </font>
    <font>
      <b/>
      <sz val="13"/>
      <color theme="3"/>
      <name val="Arial"/>
      <family val="2"/>
    </font>
    <font>
      <b/>
      <sz val="11"/>
      <color theme="3"/>
      <name val="Arial"/>
      <family val="2"/>
    </font>
    <font>
      <sz val="10"/>
      <name val="Arial"/>
      <family val="2"/>
      <scheme val="minor"/>
    </font>
    <font>
      <sz val="10"/>
      <color rgb="FF3F3F76"/>
      <name val="Arial"/>
      <family val="2"/>
      <scheme val="minor"/>
    </font>
    <font>
      <sz val="10"/>
      <color rgb="FFFA7D00"/>
      <name val="Arial"/>
      <family val="2"/>
      <scheme val="minor"/>
    </font>
    <font>
      <sz val="10"/>
      <color rgb="FF9C6500"/>
      <name val="Arial"/>
      <family val="2"/>
      <scheme val="minor"/>
    </font>
    <font>
      <b/>
      <sz val="10"/>
      <name val="Arial"/>
      <family val="2"/>
      <scheme val="minor"/>
    </font>
    <font>
      <sz val="10"/>
      <color theme="1"/>
      <name val="Arial"/>
      <family val="2"/>
    </font>
    <font>
      <b/>
      <sz val="10"/>
      <color rgb="FF3F3F3F"/>
      <name val="Arial"/>
      <family val="2"/>
      <scheme val="minor"/>
    </font>
    <font>
      <b/>
      <sz val="10"/>
      <color theme="1"/>
      <name val="Arial"/>
      <family val="2"/>
      <scheme val="minor"/>
    </font>
    <font>
      <sz val="10"/>
      <color rgb="FFFF0000"/>
      <name val="Arial"/>
      <family val="2"/>
      <scheme val="minor"/>
    </font>
    <font>
      <b/>
      <sz val="20"/>
      <color indexed="9"/>
      <name val="Arial"/>
      <family val="2"/>
    </font>
    <font>
      <b/>
      <sz val="10"/>
      <color indexed="18"/>
      <name val="Arial"/>
      <family val="2"/>
    </font>
    <font>
      <b/>
      <sz val="10"/>
      <color theme="0"/>
      <name val="Arial"/>
      <family val="2"/>
    </font>
    <font>
      <b/>
      <sz val="10"/>
      <color theme="1"/>
      <name val="Arial"/>
      <family val="2"/>
    </font>
    <font>
      <b/>
      <sz val="10"/>
      <name val="Arial"/>
      <family val="2"/>
    </font>
    <font>
      <sz val="11"/>
      <name val="Arial"/>
      <family val="2"/>
    </font>
    <font>
      <b/>
      <sz val="11"/>
      <name val="Arial"/>
      <family val="2"/>
    </font>
    <font>
      <i/>
      <sz val="10"/>
      <color theme="0" tint="-0.499984740745262"/>
      <name val="Arial"/>
      <family val="2"/>
    </font>
    <font>
      <sz val="10"/>
      <color indexed="9"/>
      <name val="Arial"/>
      <family val="2"/>
    </font>
    <font>
      <sz val="10"/>
      <color indexed="62"/>
      <name val="Arial"/>
      <family val="2"/>
    </font>
    <font>
      <b/>
      <sz val="26"/>
      <color indexed="9"/>
      <name val="Arial"/>
      <family val="2"/>
    </font>
    <font>
      <b/>
      <i/>
      <sz val="10"/>
      <color indexed="9"/>
      <name val="Arial"/>
      <family val="2"/>
    </font>
    <font>
      <i/>
      <sz val="10"/>
      <name val="Arial"/>
      <family val="2"/>
    </font>
    <font>
      <sz val="11"/>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Arial"/>
      <family val="2"/>
      <scheme val="minor"/>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u/>
      <sz val="8"/>
      <color indexed="12"/>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1"/>
      <color indexed="18"/>
      <name val="Arial"/>
      <family val="2"/>
    </font>
    <font>
      <sz val="10"/>
      <color rgb="FF00B050"/>
      <name val="Arial"/>
      <family val="2"/>
    </font>
    <font>
      <b/>
      <sz val="20"/>
      <color theme="6" tint="-0.249977111117893"/>
      <name val="Arial"/>
      <family val="2"/>
    </font>
    <font>
      <sz val="10"/>
      <color theme="6" tint="-0.249977111117893"/>
      <name val="Arial"/>
      <family val="2"/>
    </font>
    <font>
      <sz val="11"/>
      <color theme="6" tint="-0.249977111117893"/>
      <name val="Arial"/>
      <family val="2"/>
    </font>
    <font>
      <b/>
      <sz val="10"/>
      <color theme="6" tint="-0.249977111117893"/>
      <name val="Arial"/>
      <family val="2"/>
    </font>
    <font>
      <sz val="10"/>
      <color theme="6" tint="-0.249977111117893"/>
      <name val="Arial"/>
      <family val="2"/>
      <scheme val="minor"/>
    </font>
    <font>
      <b/>
      <sz val="26"/>
      <color theme="6" tint="-0.249977111117893"/>
      <name val="Arial"/>
      <family val="2"/>
    </font>
    <font>
      <b/>
      <sz val="12"/>
      <color theme="1"/>
      <name val="Arial"/>
      <family val="2"/>
    </font>
    <font>
      <sz val="10"/>
      <color rgb="FF000000"/>
      <name val="Arial"/>
      <family val="2"/>
      <scheme val="minor"/>
    </font>
    <font>
      <sz val="11"/>
      <color rgb="FFFF0000"/>
      <name val="Arial"/>
      <family val="2"/>
      <scheme val="minor"/>
    </font>
    <font>
      <sz val="10"/>
      <color theme="0" tint="-0.499984740745262"/>
      <name val="Arial"/>
      <family val="2"/>
    </font>
    <font>
      <sz val="10"/>
      <color rgb="FF000000"/>
      <name val="Arial"/>
      <family val="2"/>
    </font>
    <font>
      <u/>
      <sz val="11"/>
      <color theme="10"/>
      <name val="Arial"/>
      <family val="2"/>
    </font>
    <font>
      <sz val="10"/>
      <color theme="0"/>
      <name val="Arial"/>
      <family val="2"/>
    </font>
    <font>
      <sz val="16"/>
      <color rgb="FF002664"/>
      <name val="Arial Rounded MT Bold"/>
      <family val="2"/>
    </font>
    <font>
      <sz val="14"/>
      <color rgb="FF002664"/>
      <name val="Arial Rounded MT Bold"/>
      <family val="2"/>
    </font>
    <font>
      <sz val="12"/>
      <color rgb="FF002664"/>
      <name val="Arial Rounded MT Bold"/>
      <family val="2"/>
    </font>
    <font>
      <u/>
      <sz val="10"/>
      <name val="Arial"/>
      <family val="2"/>
    </font>
    <font>
      <sz val="10"/>
      <color indexed="12"/>
      <name val="Arial"/>
      <family val="2"/>
    </font>
    <font>
      <sz val="10"/>
      <color indexed="10"/>
      <name val="Arial"/>
      <family val="2"/>
    </font>
    <font>
      <u/>
      <sz val="11"/>
      <color theme="10"/>
      <name val="Calibri"/>
      <family val="2"/>
    </font>
    <font>
      <u/>
      <sz val="10"/>
      <color theme="10"/>
      <name val="Arial"/>
      <family val="2"/>
    </font>
    <font>
      <i/>
      <sz val="10"/>
      <color rgb="FF00B050"/>
      <name val="Arial"/>
      <family val="2"/>
    </font>
    <font>
      <sz val="10"/>
      <color indexed="8"/>
      <name val="Arial"/>
      <family val="2"/>
    </font>
    <font>
      <sz val="10"/>
      <color theme="1"/>
      <name val="Franklin Gothic Demi"/>
      <family val="2"/>
    </font>
    <font>
      <sz val="15"/>
      <color theme="0"/>
      <name val="Franklin Gothic Demi"/>
      <family val="2"/>
    </font>
    <font>
      <sz val="10"/>
      <color rgb="FF0078C9"/>
      <name val="Franklin Gothic Demi"/>
      <family val="2"/>
    </font>
    <font>
      <sz val="9"/>
      <color theme="1"/>
      <name val="Arial"/>
      <family val="2"/>
    </font>
    <font>
      <sz val="11"/>
      <color theme="1"/>
      <name val="Verdana"/>
      <family val="2"/>
    </font>
    <font>
      <sz val="12"/>
      <name val="Arial MT"/>
    </font>
    <font>
      <sz val="11"/>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sz val="10"/>
      <name val="Arial"/>
      <family val="2"/>
    </font>
    <font>
      <sz val="10"/>
      <color rgb="FF0000FF"/>
      <name val="Arial"/>
      <family val="2"/>
    </font>
    <font>
      <sz val="11"/>
      <color theme="1"/>
      <name val="Calibri"/>
      <family val="2"/>
    </font>
  </fonts>
  <fills count="9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patternFill>
    </fill>
    <fill>
      <patternFill patternType="solid">
        <fgColor indexed="47"/>
      </patternFill>
    </fill>
    <fill>
      <patternFill patternType="solid">
        <fgColor indexed="44"/>
        <bgColor indexed="64"/>
      </patternFill>
    </fill>
    <fill>
      <patternFill patternType="solid">
        <fgColor theme="0" tint="-0.14999847407452621"/>
        <bgColor indexed="64"/>
      </patternFill>
    </fill>
    <fill>
      <patternFill patternType="solid">
        <fgColor indexed="42"/>
        <bgColor indexed="64"/>
      </patternFill>
    </fill>
    <fill>
      <patternFill patternType="solid">
        <fgColor rgb="FFFF0000"/>
        <bgColor indexed="64"/>
      </patternFill>
    </fill>
    <fill>
      <patternFill patternType="solid">
        <fgColor rgb="FFFF00FF"/>
        <bgColor indexed="64"/>
      </patternFill>
    </fill>
    <fill>
      <patternFill patternType="solid">
        <fgColor rgb="FF92D050"/>
        <bgColor indexed="64"/>
      </patternFill>
    </fill>
    <fill>
      <patternFill patternType="solid">
        <fgColor rgb="FF333333"/>
        <bgColor indexed="64"/>
      </patternFill>
    </fill>
    <fill>
      <patternFill patternType="solid">
        <fgColor rgb="FFCCFFCC"/>
        <bgColor indexed="64"/>
      </patternFill>
    </fill>
    <fill>
      <patternFill patternType="solid">
        <fgColor rgb="FF335183"/>
        <bgColor indexed="64"/>
      </patternFill>
    </fill>
    <fill>
      <patternFill patternType="solid">
        <fgColor rgb="FF002664"/>
        <bgColor indexed="64"/>
      </patternFill>
    </fill>
    <fill>
      <patternFill patternType="solid">
        <fgColor rgb="FF66B3C7"/>
        <bgColor indexed="64"/>
      </patternFill>
    </fill>
    <fill>
      <patternFill patternType="solid">
        <fgColor rgb="FFCCECFF"/>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rgb="FF00E2FF"/>
        <bgColor indexed="64"/>
      </patternFill>
    </fill>
    <fill>
      <patternFill patternType="solid">
        <fgColor rgb="FFFFFFFE"/>
        <bgColor indexed="64"/>
      </patternFill>
    </fill>
    <fill>
      <patternFill patternType="solid">
        <fgColor indexed="42"/>
      </patternFill>
    </fill>
    <fill>
      <patternFill patternType="solid">
        <fgColor indexed="18"/>
        <bgColor indexed="64"/>
      </patternFill>
    </fill>
    <fill>
      <patternFill patternType="solid">
        <fgColor rgb="FFCCFF99"/>
        <bgColor indexed="64"/>
      </patternFill>
    </fill>
    <fill>
      <patternFill patternType="solid">
        <fgColor rgb="FFD9D9D9"/>
        <bgColor indexed="64"/>
      </patternFill>
    </fill>
    <fill>
      <patternFill patternType="solid">
        <fgColor theme="9"/>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
      <patternFill patternType="solid">
        <fgColor theme="8" tint="0.79998168889431442"/>
        <bgColor indexed="64"/>
      </patternFill>
    </fill>
    <fill>
      <patternFill patternType="solid">
        <fgColor rgb="FFFFC000"/>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ck">
        <color indexed="63"/>
      </bottom>
      <diagonal/>
    </border>
    <border>
      <left/>
      <right/>
      <top/>
      <bottom style="medium">
        <color rgb="FF602320"/>
      </bottom>
      <diagonal/>
    </border>
    <border>
      <left/>
      <right/>
      <top/>
      <bottom style="medium">
        <color rgb="FFA3202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style="thin">
        <color indexed="8"/>
      </bottom>
      <diagonal/>
    </border>
    <border>
      <left/>
      <right/>
      <top/>
      <bottom style="medium">
        <color indexed="2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2"/>
      </left>
      <right/>
      <top/>
      <bottom/>
      <diagonal/>
    </border>
    <border>
      <left/>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rgb="FFFF0000"/>
      </left>
      <right style="thin">
        <color rgb="FFFF0000"/>
      </right>
      <top style="thin">
        <color rgb="FFFF0000"/>
      </top>
      <bottom style="thin">
        <color rgb="FFFF0000"/>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right/>
      <top style="thin">
        <color indexed="62"/>
      </top>
      <bottom style="thin">
        <color indexed="6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rgb="FF857362"/>
      </left>
      <right style="thin">
        <color rgb="FF857362"/>
      </right>
      <top style="thin">
        <color rgb="FF857362"/>
      </top>
      <bottom style="thin">
        <color rgb="FF8573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857362"/>
      </left>
      <right style="medium">
        <color rgb="FF857362"/>
      </right>
      <top style="medium">
        <color rgb="FF857362"/>
      </top>
      <bottom style="medium">
        <color rgb="FF857362"/>
      </bottom>
      <diagonal/>
    </border>
  </borders>
  <cellStyleXfs count="11041">
    <xf numFmtId="0" fontId="0" fillId="0" borderId="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0" fillId="2" borderId="0" applyNumberFormat="0" applyBorder="0" applyAlignment="0" applyProtection="0"/>
    <xf numFmtId="0" fontId="11" fillId="3" borderId="0" applyNumberFormat="0" applyBorder="0" applyAlignment="0" applyProtection="0"/>
    <xf numFmtId="0" fontId="37" fillId="4" borderId="0" applyNumberFormat="0" applyBorder="0" applyAlignment="0" applyProtection="0"/>
    <xf numFmtId="0" fontId="35" fillId="5" borderId="4" applyNumberFormat="0" applyAlignment="0" applyProtection="0"/>
    <xf numFmtId="0" fontId="40" fillId="6" borderId="5" applyNumberFormat="0" applyAlignment="0" applyProtection="0"/>
    <xf numFmtId="0" fontId="26" fillId="6" borderId="4" applyNumberFormat="0" applyAlignment="0" applyProtection="0"/>
    <xf numFmtId="0" fontId="36" fillId="0" borderId="6" applyNumberFormat="0" applyFill="0" applyAlignment="0" applyProtection="0"/>
    <xf numFmtId="0" fontId="27" fillId="7" borderId="7" applyNumberFormat="0" applyAlignment="0" applyProtection="0"/>
    <xf numFmtId="0" fontId="42" fillId="0" borderId="0" applyNumberFormat="0" applyFill="0" applyBorder="0" applyAlignment="0" applyProtection="0"/>
    <xf numFmtId="0" fontId="28" fillId="0" borderId="0" applyNumberFormat="0" applyFill="0" applyBorder="0" applyAlignment="0" applyProtection="0"/>
    <xf numFmtId="0" fontId="41" fillId="0" borderId="9" applyNumberFormat="0" applyFill="0" applyAlignment="0" applyProtection="0"/>
    <xf numFmtId="0" fontId="10"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0" fillId="32" borderId="0" applyNumberFormat="0" applyBorder="0" applyAlignment="0" applyProtection="0"/>
    <xf numFmtId="165" fontId="12" fillId="0" borderId="10">
      <alignment horizontal="center"/>
    </xf>
    <xf numFmtId="0" fontId="13" fillId="0" borderId="11" applyNumberFormat="0" applyAlignment="0" applyProtection="0"/>
    <xf numFmtId="0" fontId="14" fillId="0" borderId="0" applyNumberFormat="0" applyAlignment="0" applyProtection="0"/>
    <xf numFmtId="0" fontId="15" fillId="0" borderId="12" applyNumberFormat="0" applyFill="0" applyAlignment="0">
      <alignment vertical="top"/>
    </xf>
    <xf numFmtId="0" fontId="16" fillId="0" borderId="13" applyNumberFormat="0" applyFill="0" applyAlignment="0"/>
    <xf numFmtId="0" fontId="17" fillId="0" borderId="0" applyNumberFormat="0" applyFill="0" applyAlignment="0"/>
    <xf numFmtId="0" fontId="18" fillId="33" borderId="14" applyNumberFormat="0" applyFont="0" applyAlignment="0" applyProtection="0"/>
    <xf numFmtId="0" fontId="18" fillId="34" borderId="14" applyNumberFormat="0" applyFont="0" applyAlignment="0" applyProtection="0"/>
    <xf numFmtId="0" fontId="18" fillId="35" borderId="15" applyNumberFormat="0" applyFont="0" applyAlignment="0" applyProtection="0"/>
    <xf numFmtId="0" fontId="19" fillId="0" borderId="0" applyNumberFormat="0" applyFill="0" applyBorder="0" applyAlignment="0" applyProtection="0"/>
    <xf numFmtId="0" fontId="9" fillId="36" borderId="14" applyNumberFormat="0" applyFont="0" applyAlignment="0" applyProtection="0"/>
    <xf numFmtId="0" fontId="9" fillId="37" borderId="15" applyNumberFormat="0" applyFont="0" applyAlignment="0" applyProtection="0"/>
    <xf numFmtId="0" fontId="20" fillId="0" borderId="0" applyFont="0" applyFill="0" applyBorder="0" applyAlignment="0" applyProtection="0"/>
    <xf numFmtId="0" fontId="21" fillId="0" borderId="0" applyNumberFormat="0" applyFill="0" applyBorder="0" applyAlignment="0" applyProtection="0"/>
    <xf numFmtId="49" fontId="22" fillId="0" borderId="0" applyFont="0" applyFill="0" applyBorder="0" applyAlignment="0" applyProtection="0">
      <alignment horizontal="left"/>
    </xf>
    <xf numFmtId="0" fontId="18" fillId="0" borderId="0" applyAlignment="0" applyProtection="0"/>
    <xf numFmtId="0" fontId="23" fillId="0" borderId="0" applyFill="0" applyBorder="0" applyAlignment="0" applyProtection="0"/>
    <xf numFmtId="49" fontId="23" fillId="0" borderId="0" applyNumberFormat="0" applyAlignment="0" applyProtection="0">
      <alignment horizontal="left"/>
    </xf>
    <xf numFmtId="49" fontId="24" fillId="0" borderId="16" applyNumberFormat="0" applyAlignment="0" applyProtection="0">
      <alignment horizontal="left" wrapText="1"/>
    </xf>
    <xf numFmtId="49" fontId="24" fillId="0" borderId="0" applyNumberFormat="0" applyAlignment="0" applyProtection="0">
      <alignment horizontal="left" wrapText="1"/>
    </xf>
    <xf numFmtId="49" fontId="25" fillId="0" borderId="0" applyAlignment="0" applyProtection="0">
      <alignment horizontal="left"/>
    </xf>
    <xf numFmtId="0" fontId="27" fillId="38" borderId="0" applyNumberFormat="0" applyAlignment="0" applyProtection="0"/>
    <xf numFmtId="0" fontId="29" fillId="0" borderId="10" applyNumberFormat="0" applyAlignment="0" applyProtection="0"/>
    <xf numFmtId="0" fontId="34" fillId="39" borderId="0" applyNumberFormat="0" applyFont="0" applyAlignment="0" applyProtection="0"/>
    <xf numFmtId="0" fontId="38" fillId="40" borderId="0" applyNumberFormat="0" applyAlignment="0" applyProtection="0"/>
    <xf numFmtId="0" fontId="39" fillId="0" borderId="0"/>
    <xf numFmtId="0" fontId="18" fillId="0" borderId="0"/>
    <xf numFmtId="0" fontId="39" fillId="0" borderId="0"/>
    <xf numFmtId="0" fontId="39" fillId="8" borderId="8" applyNumberFormat="0" applyFont="0" applyAlignment="0" applyProtection="0"/>
    <xf numFmtId="0" fontId="20" fillId="0" borderId="0"/>
    <xf numFmtId="0" fontId="27" fillId="41" borderId="10" applyNumberFormat="0" applyAlignment="0" applyProtection="0"/>
    <xf numFmtId="0" fontId="18" fillId="42" borderId="14" applyNumberFormat="0" applyFont="0" applyAlignment="0"/>
    <xf numFmtId="0" fontId="20" fillId="0" borderId="0"/>
    <xf numFmtId="9" fontId="20" fillId="0" borderId="0" applyFont="0" applyFill="0" applyBorder="0" applyAlignment="0" applyProtection="0"/>
    <xf numFmtId="0" fontId="20" fillId="0" borderId="0"/>
    <xf numFmtId="0" fontId="20"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0" fontId="56" fillId="0" borderId="0"/>
    <xf numFmtId="0" fontId="56" fillId="0" borderId="0"/>
    <xf numFmtId="0" fontId="8" fillId="0" borderId="0"/>
    <xf numFmtId="9" fontId="56" fillId="0" borderId="0" applyFont="0" applyFill="0" applyBorder="0" applyAlignment="0" applyProtection="0"/>
    <xf numFmtId="9" fontId="56" fillId="0" borderId="0" applyFont="0" applyFill="0" applyBorder="0" applyAlignment="0" applyProtection="0"/>
    <xf numFmtId="9" fontId="6" fillId="0" borderId="0" applyFont="0" applyFill="0" applyBorder="0" applyAlignment="0" applyProtection="0"/>
    <xf numFmtId="0" fontId="20" fillId="0" borderId="0">
      <alignment vertical="top"/>
    </xf>
    <xf numFmtId="0" fontId="57" fillId="51" borderId="0" applyNumberFormat="0" applyBorder="0" applyAlignment="0" applyProtection="0"/>
    <xf numFmtId="0" fontId="57" fillId="34" borderId="0" applyNumberFormat="0" applyBorder="0" applyAlignment="0" applyProtection="0"/>
    <xf numFmtId="0" fontId="57" fillId="52" borderId="0" applyNumberFormat="0" applyBorder="0" applyAlignment="0" applyProtection="0"/>
    <xf numFmtId="0" fontId="57" fillId="51" borderId="0" applyNumberFormat="0" applyBorder="0" applyAlignment="0" applyProtection="0"/>
    <xf numFmtId="0" fontId="57" fillId="53" borderId="0" applyNumberFormat="0" applyBorder="0" applyAlignment="0" applyProtection="0"/>
    <xf numFmtId="0" fontId="57" fillId="34" borderId="0" applyNumberFormat="0" applyBorder="0" applyAlignment="0" applyProtection="0"/>
    <xf numFmtId="0" fontId="57" fillId="54" borderId="0" applyNumberFormat="0" applyBorder="0" applyAlignment="0" applyProtection="0"/>
    <xf numFmtId="0" fontId="57" fillId="55" borderId="0" applyNumberFormat="0" applyBorder="0" applyAlignment="0" applyProtection="0"/>
    <xf numFmtId="0" fontId="57" fillId="33" borderId="0" applyNumberFormat="0" applyBorder="0" applyAlignment="0" applyProtection="0"/>
    <xf numFmtId="0" fontId="57" fillId="54" borderId="0" applyNumberFormat="0" applyBorder="0" applyAlignment="0" applyProtection="0"/>
    <xf numFmtId="0" fontId="57" fillId="56" borderId="0" applyNumberFormat="0" applyBorder="0" applyAlignment="0" applyProtection="0"/>
    <xf numFmtId="0" fontId="57" fillId="34" borderId="0" applyNumberFormat="0" applyBorder="0" applyAlignment="0" applyProtection="0"/>
    <xf numFmtId="0" fontId="58" fillId="57" borderId="0" applyNumberFormat="0" applyBorder="0" applyAlignment="0" applyProtection="0"/>
    <xf numFmtId="0" fontId="58" fillId="55" borderId="0" applyNumberFormat="0" applyBorder="0" applyAlignment="0" applyProtection="0"/>
    <xf numFmtId="0" fontId="58" fillId="33" borderId="0" applyNumberFormat="0" applyBorder="0" applyAlignment="0" applyProtection="0"/>
    <xf numFmtId="0" fontId="58" fillId="54" borderId="0" applyNumberFormat="0" applyBorder="0" applyAlignment="0" applyProtection="0"/>
    <xf numFmtId="0" fontId="58" fillId="57" borderId="0" applyNumberFormat="0" applyBorder="0" applyAlignment="0" applyProtection="0"/>
    <xf numFmtId="0" fontId="58" fillId="34" borderId="0" applyNumberFormat="0" applyBorder="0" applyAlignment="0" applyProtection="0"/>
    <xf numFmtId="0" fontId="58" fillId="57" borderId="0" applyNumberFormat="0" applyBorder="0" applyAlignment="0" applyProtection="0"/>
    <xf numFmtId="0" fontId="58" fillId="58" borderId="0" applyNumberFormat="0" applyBorder="0" applyAlignment="0" applyProtection="0"/>
    <xf numFmtId="0" fontId="58" fillId="59" borderId="0" applyNumberFormat="0" applyBorder="0" applyAlignment="0" applyProtection="0"/>
    <xf numFmtId="0" fontId="58" fillId="60" borderId="0" applyNumberFormat="0" applyBorder="0" applyAlignment="0" applyProtection="0"/>
    <xf numFmtId="0" fontId="58" fillId="57" borderId="0" applyNumberFormat="0" applyBorder="0" applyAlignment="0" applyProtection="0"/>
    <xf numFmtId="0" fontId="58" fillId="61"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59" fillId="62" borderId="0" applyNumberFormat="0" applyBorder="0" applyAlignment="0" applyProtection="0"/>
    <xf numFmtId="37" fontId="47" fillId="63" borderId="22">
      <alignment horizontal="left"/>
    </xf>
    <xf numFmtId="37" fontId="44" fillId="63" borderId="23"/>
    <xf numFmtId="0" fontId="20" fillId="63" borderId="21" applyNumberFormat="0" applyBorder="0"/>
    <xf numFmtId="0" fontId="20" fillId="63" borderId="21" applyNumberFormat="0" applyBorder="0"/>
    <xf numFmtId="0" fontId="20" fillId="63" borderId="21" applyNumberFormat="0" applyBorder="0"/>
    <xf numFmtId="0" fontId="60" fillId="51" borderId="24" applyNumberFormat="0" applyAlignment="0" applyProtection="0"/>
    <xf numFmtId="0" fontId="61" fillId="64" borderId="25" applyNumberFormat="0" applyAlignment="0" applyProtection="0"/>
    <xf numFmtId="16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64" fontId="20" fillId="0" borderId="0" applyFont="0" applyFill="0" applyBorder="0" applyAlignment="0" applyProtection="0"/>
    <xf numFmtId="164" fontId="62" fillId="0" borderId="0" applyFont="0" applyFill="0" applyBorder="0" applyAlignment="0" applyProtection="0"/>
    <xf numFmtId="0" fontId="63" fillId="0" borderId="0" applyNumberFormat="0" applyFill="0" applyBorder="0" applyAlignment="0" applyProtection="0"/>
    <xf numFmtId="0" fontId="47" fillId="65" borderId="0">
      <alignment vertical="top"/>
    </xf>
    <xf numFmtId="0" fontId="20" fillId="0" borderId="26">
      <alignment vertical="top"/>
    </xf>
    <xf numFmtId="0" fontId="20" fillId="50" borderId="18">
      <alignment vertical="top"/>
    </xf>
    <xf numFmtId="0" fontId="47" fillId="50" borderId="0">
      <alignment vertical="top"/>
    </xf>
    <xf numFmtId="0" fontId="20" fillId="66" borderId="0">
      <alignment vertical="top"/>
    </xf>
    <xf numFmtId="0" fontId="64" fillId="67" borderId="0" applyNumberFormat="0" applyBorder="0" applyAlignment="0" applyProtection="0"/>
    <xf numFmtId="0" fontId="65" fillId="63" borderId="27"/>
    <xf numFmtId="37" fontId="20" fillId="63" borderId="0">
      <alignment horizontal="right"/>
    </xf>
    <xf numFmtId="37" fontId="20" fillId="63" borderId="0">
      <alignment horizontal="right"/>
    </xf>
    <xf numFmtId="37" fontId="20" fillId="63" borderId="0">
      <alignment horizontal="right"/>
    </xf>
    <xf numFmtId="0" fontId="66" fillId="0" borderId="28" applyNumberFormat="0" applyFill="0" applyAlignment="0" applyProtection="0"/>
    <xf numFmtId="0" fontId="67" fillId="0" borderId="29" applyNumberFormat="0" applyFill="0" applyAlignment="0" applyProtection="0"/>
    <xf numFmtId="0" fontId="68" fillId="0" borderId="30"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1" fillId="34" borderId="24" applyNumberFormat="0" applyAlignment="0" applyProtection="0"/>
    <xf numFmtId="0" fontId="72" fillId="0" borderId="31" applyNumberFormat="0" applyFill="0" applyAlignment="0" applyProtection="0"/>
    <xf numFmtId="0" fontId="73" fillId="33" borderId="0" applyNumberFormat="0" applyBorder="0" applyAlignment="0" applyProtection="0"/>
    <xf numFmtId="0" fontId="74" fillId="0" borderId="0"/>
    <xf numFmtId="0" fontId="20" fillId="0" borderId="0">
      <alignment vertical="top"/>
    </xf>
    <xf numFmtId="0" fontId="20" fillId="0" borderId="0">
      <alignment vertical="top"/>
    </xf>
    <xf numFmtId="0" fontId="20" fillId="0" borderId="0">
      <alignment vertical="top"/>
    </xf>
    <xf numFmtId="0" fontId="62" fillId="0" borderId="0"/>
    <xf numFmtId="0" fontId="75" fillId="51" borderId="32"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0" fontId="76" fillId="0" borderId="0" applyNumberFormat="0" applyFill="0" applyBorder="0" applyAlignment="0" applyProtection="0"/>
    <xf numFmtId="0" fontId="77" fillId="0" borderId="33" applyNumberFormat="0" applyFill="0" applyAlignment="0" applyProtection="0"/>
    <xf numFmtId="0" fontId="78" fillId="0" borderId="0" applyNumberFormat="0" applyFill="0" applyBorder="0" applyAlignment="0" applyProtection="0"/>
    <xf numFmtId="37" fontId="79" fillId="68" borderId="34"/>
    <xf numFmtId="0" fontId="80" fillId="0" borderId="35">
      <alignment horizontal="right"/>
    </xf>
    <xf numFmtId="0" fontId="20" fillId="0" borderId="0"/>
    <xf numFmtId="0" fontId="9" fillId="0" borderId="0"/>
    <xf numFmtId="0" fontId="20" fillId="50" borderId="36"/>
    <xf numFmtId="0" fontId="20" fillId="66" borderId="0"/>
    <xf numFmtId="0" fontId="20" fillId="66" borderId="0"/>
    <xf numFmtId="0" fontId="56" fillId="0" borderId="0"/>
    <xf numFmtId="0" fontId="27" fillId="41" borderId="36" applyNumberFormat="0" applyAlignment="0" applyProtection="0"/>
    <xf numFmtId="9" fontId="9" fillId="0" borderId="0" applyFont="0" applyFill="0" applyBorder="0" applyAlignment="0" applyProtection="0"/>
    <xf numFmtId="171" fontId="5" fillId="0" borderId="0" applyFont="0" applyFill="0" applyBorder="0" applyProtection="0">
      <alignment vertical="top"/>
    </xf>
    <xf numFmtId="0" fontId="62" fillId="0" borderId="0"/>
    <xf numFmtId="0" fontId="4" fillId="0" borderId="0"/>
    <xf numFmtId="0" fontId="4" fillId="0" borderId="0"/>
    <xf numFmtId="171" fontId="7" fillId="0" borderId="0" applyFont="0" applyFill="0" applyBorder="0" applyProtection="0">
      <alignment vertical="top"/>
    </xf>
    <xf numFmtId="164" fontId="7" fillId="0" borderId="0" applyFont="0" applyFill="0" applyBorder="0" applyAlignment="0" applyProtection="0"/>
    <xf numFmtId="178" fontId="7" fillId="0" borderId="0" applyFont="0" applyFill="0" applyBorder="0" applyProtection="0">
      <alignment vertical="top"/>
    </xf>
    <xf numFmtId="0" fontId="45" fillId="38" borderId="0" applyNumberFormat="0" applyBorder="0" applyAlignment="0" applyProtection="0"/>
    <xf numFmtId="178" fontId="7" fillId="0" borderId="0" applyFont="0" applyFill="0" applyBorder="0" applyProtection="0">
      <alignment vertical="top"/>
    </xf>
    <xf numFmtId="0" fontId="94" fillId="44" borderId="0" applyNumberFormat="0" applyBorder="0" applyAlignment="0" applyProtection="0"/>
    <xf numFmtId="0" fontId="94" fillId="72" borderId="0" applyNumberFormat="0" applyBorder="0" applyAlignment="0" applyProtection="0"/>
    <xf numFmtId="0" fontId="94" fillId="73" borderId="0" applyNumberFormat="0" applyBorder="0" applyAlignment="0" applyProtection="0"/>
    <xf numFmtId="0" fontId="94" fillId="74" borderId="0" applyNumberFormat="0" applyBorder="0" applyAlignment="0" applyProtection="0"/>
    <xf numFmtId="0" fontId="94" fillId="75" borderId="0" applyNumberFormat="0" applyBorder="0" applyAlignment="0" applyProtection="0"/>
    <xf numFmtId="0" fontId="94" fillId="76" borderId="0" applyNumberFormat="0" applyBorder="0" applyAlignment="0" applyProtection="0"/>
    <xf numFmtId="0" fontId="94" fillId="77" borderId="0" applyNumberFormat="0" applyBorder="0" applyAlignment="0" applyProtection="0"/>
    <xf numFmtId="0" fontId="94" fillId="78" borderId="0" applyNumberFormat="0" applyBorder="0" applyAlignment="0" applyProtection="0"/>
    <xf numFmtId="0" fontId="94" fillId="79" borderId="0" applyNumberFormat="0" applyBorder="0" applyAlignment="0" applyProtection="0"/>
    <xf numFmtId="174" fontId="7" fillId="80" borderId="0" applyNumberFormat="0" applyFont="0" applyBorder="0" applyAlignment="0" applyProtection="0"/>
    <xf numFmtId="0" fontId="7" fillId="81" borderId="0" applyNumberFormat="0" applyFont="0" applyBorder="0" applyAlignment="0" applyProtection="0"/>
    <xf numFmtId="175" fontId="99" fillId="0" borderId="0" applyNumberFormat="0" applyProtection="0">
      <alignment vertical="top"/>
    </xf>
    <xf numFmtId="175" fontId="100" fillId="0" borderId="0" applyNumberFormat="0" applyProtection="0">
      <alignment vertical="top"/>
    </xf>
    <xf numFmtId="175" fontId="20" fillId="63" borderId="0" applyNumberFormat="0" applyProtection="0">
      <alignment vertical="top"/>
    </xf>
    <xf numFmtId="9" fontId="7" fillId="0" borderId="0" applyFont="0" applyFill="0" applyBorder="0" applyAlignment="0" applyProtection="0"/>
    <xf numFmtId="0" fontId="103" fillId="0" borderId="0" applyNumberFormat="0" applyFill="0" applyBorder="0" applyProtection="0">
      <alignment vertical="top"/>
    </xf>
    <xf numFmtId="0" fontId="101" fillId="0" borderId="0" applyNumberFormat="0" applyFill="0" applyBorder="0" applyAlignment="0" applyProtection="0">
      <alignment vertical="top"/>
      <protection locked="0"/>
    </xf>
    <xf numFmtId="179" fontId="20" fillId="0" borderId="0" applyFont="0" applyFill="0" applyBorder="0" applyProtection="0">
      <alignment vertical="top"/>
    </xf>
    <xf numFmtId="180" fontId="20" fillId="0" borderId="0" applyFont="0" applyFill="0" applyBorder="0" applyProtection="0">
      <alignment vertical="top"/>
    </xf>
    <xf numFmtId="177" fontId="20" fillId="0" borderId="0" applyFont="0" applyFill="0" applyBorder="0" applyProtection="0">
      <alignment vertical="top"/>
    </xf>
    <xf numFmtId="0" fontId="95" fillId="0" borderId="0"/>
    <xf numFmtId="0" fontId="96" fillId="0" borderId="0"/>
    <xf numFmtId="0" fontId="97" fillId="0" borderId="0"/>
    <xf numFmtId="176" fontId="47" fillId="0" borderId="0" applyNumberFormat="0" applyFill="0" applyBorder="0" applyProtection="0">
      <alignment vertical="top"/>
    </xf>
    <xf numFmtId="0" fontId="98" fillId="0" borderId="0" applyNumberFormat="0" applyFill="0" applyBorder="0" applyProtection="0">
      <alignment vertical="top"/>
    </xf>
    <xf numFmtId="0" fontId="20" fillId="0" borderId="0" applyNumberFormat="0" applyFill="0" applyBorder="0" applyProtection="0">
      <alignment horizontal="right" vertical="top"/>
    </xf>
    <xf numFmtId="0" fontId="20" fillId="0" borderId="0"/>
    <xf numFmtId="0" fontId="60" fillId="51" borderId="43" applyNumberFormat="0" applyAlignment="0" applyProtection="0"/>
    <xf numFmtId="0" fontId="71" fillId="34" borderId="43" applyNumberFormat="0" applyAlignment="0" applyProtection="0"/>
    <xf numFmtId="0" fontId="20" fillId="52" borderId="44" applyNumberFormat="0" applyFont="0" applyAlignment="0" applyProtection="0"/>
    <xf numFmtId="0" fontId="75" fillId="51" borderId="45" applyNumberFormat="0" applyAlignment="0" applyProtection="0"/>
    <xf numFmtId="9" fontId="20" fillId="0" borderId="0" applyFont="0" applyFill="0" applyBorder="0" applyAlignment="0" applyProtection="0"/>
    <xf numFmtId="0" fontId="104" fillId="0" borderId="0">
      <alignment vertical="top"/>
    </xf>
    <xf numFmtId="0" fontId="77" fillId="0" borderId="46" applyNumberFormat="0" applyFill="0" applyAlignment="0" applyProtection="0"/>
    <xf numFmtId="0" fontId="20" fillId="0" borderId="0"/>
    <xf numFmtId="164" fontId="20" fillId="0" borderId="0" applyFont="0" applyFill="0" applyBorder="0" applyAlignment="0" applyProtection="0"/>
    <xf numFmtId="0" fontId="102" fillId="0" borderId="0" applyNumberFormat="0" applyFill="0" applyBorder="0" applyAlignment="0" applyProtection="0"/>
    <xf numFmtId="0" fontId="20" fillId="0" borderId="0">
      <alignment vertical="top"/>
    </xf>
    <xf numFmtId="164" fontId="20" fillId="0" borderId="0" applyFont="0" applyFill="0" applyBorder="0" applyAlignment="0" applyProtection="0"/>
    <xf numFmtId="0" fontId="20" fillId="0" borderId="0">
      <alignment vertical="top"/>
    </xf>
    <xf numFmtId="164" fontId="20" fillId="0" borderId="0" applyFont="0" applyFill="0" applyBorder="0" applyAlignment="0" applyProtection="0"/>
    <xf numFmtId="0" fontId="20" fillId="66" borderId="0">
      <alignment vertical="top"/>
    </xf>
    <xf numFmtId="181" fontId="7" fillId="0" borderId="0" applyFont="0" applyFill="0" applyBorder="0" applyProtection="0">
      <alignment vertical="top"/>
    </xf>
    <xf numFmtId="9" fontId="20" fillId="0" borderId="0" applyFont="0" applyFill="0" applyBorder="0" applyAlignment="0" applyProtection="0"/>
    <xf numFmtId="0" fontId="20" fillId="0" borderId="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0" fontId="4" fillId="0" borderId="0"/>
    <xf numFmtId="0" fontId="4" fillId="0" borderId="0"/>
    <xf numFmtId="0" fontId="20" fillId="0" borderId="0"/>
    <xf numFmtId="164" fontId="4" fillId="0" borderId="0" applyFont="0" applyFill="0" applyBorder="0" applyAlignment="0" applyProtection="0"/>
    <xf numFmtId="9" fontId="4" fillId="0" borderId="0" applyFont="0" applyFill="0" applyBorder="0" applyAlignment="0" applyProtection="0"/>
    <xf numFmtId="0" fontId="62" fillId="0" borderId="0"/>
    <xf numFmtId="0" fontId="109" fillId="0" borderId="0"/>
    <xf numFmtId="0" fontId="4" fillId="0" borderId="0"/>
    <xf numFmtId="0" fontId="4" fillId="0" borderId="0"/>
    <xf numFmtId="0" fontId="4" fillId="0" borderId="0"/>
    <xf numFmtId="9" fontId="109" fillId="0" borderId="0" applyFont="0" applyFill="0" applyBorder="0" applyAlignment="0" applyProtection="0"/>
    <xf numFmtId="0" fontId="4" fillId="0" borderId="0"/>
    <xf numFmtId="171" fontId="4" fillId="0" borderId="0" applyFont="0" applyFill="0" applyBorder="0" applyProtection="0">
      <alignment vertical="top"/>
    </xf>
    <xf numFmtId="0" fontId="4" fillId="0" borderId="0"/>
    <xf numFmtId="164" fontId="4" fillId="0" borderId="0" applyFont="0" applyFill="0" applyBorder="0" applyAlignment="0" applyProtection="0"/>
    <xf numFmtId="0" fontId="6" fillId="0" borderId="0"/>
    <xf numFmtId="9" fontId="20" fillId="0" borderId="0" applyFont="0" applyFill="0" applyBorder="0" applyAlignment="0" applyProtection="0"/>
    <xf numFmtId="9" fontId="6" fillId="0" borderId="0" applyFont="0" applyFill="0" applyBorder="0" applyAlignment="0" applyProtection="0"/>
    <xf numFmtId="0" fontId="109" fillId="0" borderId="0"/>
    <xf numFmtId="164" fontId="109" fillId="0" borderId="0" applyFont="0" applyFill="0" applyBorder="0" applyAlignment="0" applyProtection="0"/>
    <xf numFmtId="177" fontId="4" fillId="0" borderId="0" applyFont="0" applyFill="0" applyBorder="0" applyProtection="0">
      <alignment vertical="top"/>
    </xf>
    <xf numFmtId="0" fontId="110" fillId="0" borderId="0"/>
    <xf numFmtId="0" fontId="20" fillId="0" borderId="0">
      <alignment vertical="top"/>
    </xf>
    <xf numFmtId="0" fontId="4" fillId="0" borderId="0"/>
    <xf numFmtId="0" fontId="4" fillId="0" borderId="0"/>
    <xf numFmtId="0" fontId="4" fillId="0" borderId="0"/>
    <xf numFmtId="0" fontId="93" fillId="0" borderId="0" applyNumberFormat="0" applyFill="0" applyBorder="0" applyAlignment="0" applyProtection="0"/>
    <xf numFmtId="0" fontId="4" fillId="0" borderId="0"/>
    <xf numFmtId="0" fontId="92" fillId="0" borderId="0" applyNumberFormat="0" applyBorder="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9" fontId="4" fillId="0" borderId="0" applyFont="0" applyFill="0" applyBorder="0" applyProtection="0">
      <alignment vertical="top"/>
    </xf>
    <xf numFmtId="180" fontId="4" fillId="0" borderId="0" applyFont="0" applyFill="0" applyBorder="0" applyProtection="0">
      <alignment vertical="top"/>
    </xf>
    <xf numFmtId="181" fontId="4" fillId="0" borderId="0" applyFont="0" applyFill="0" applyBorder="0" applyProtection="0">
      <alignment vertical="top"/>
    </xf>
    <xf numFmtId="182" fontId="106" fillId="82" borderId="0" applyNumberFormat="0">
      <alignment horizontal="left"/>
    </xf>
    <xf numFmtId="0" fontId="107" fillId="83" borderId="0" applyNumberFormat="0"/>
    <xf numFmtId="0" fontId="108" fillId="88" borderId="0" applyBorder="0"/>
    <xf numFmtId="183" fontId="7" fillId="89" borderId="0">
      <alignment horizontal="right" vertical="center"/>
    </xf>
    <xf numFmtId="0" fontId="7" fillId="85" borderId="47">
      <alignment horizontal="right" vertical="center" wrapText="1"/>
    </xf>
    <xf numFmtId="0" fontId="7" fillId="86" borderId="47">
      <alignment horizontal="right" vertical="center" wrapText="1"/>
    </xf>
    <xf numFmtId="0" fontId="107" fillId="83" borderId="47">
      <alignment horizontal="center" vertical="center" wrapText="1"/>
    </xf>
    <xf numFmtId="0" fontId="105" fillId="84" borderId="48">
      <alignment horizontal="left" vertical="center" wrapText="1"/>
    </xf>
    <xf numFmtId="183" fontId="94" fillId="90" borderId="0">
      <alignment horizontal="right" vertical="center"/>
    </xf>
    <xf numFmtId="0" fontId="106" fillId="82" borderId="47">
      <alignment horizontal="left" vertical="center" wrapText="1" readingOrder="1"/>
    </xf>
    <xf numFmtId="0" fontId="7" fillId="84" borderId="47">
      <alignment horizontal="right" vertical="center" wrapText="1"/>
    </xf>
    <xf numFmtId="0" fontId="94" fillId="88" borderId="47">
      <alignment horizontal="right" vertical="center" wrapText="1"/>
    </xf>
    <xf numFmtId="0" fontId="7" fillId="0" borderId="47">
      <alignment horizontal="left" vertical="center" wrapText="1"/>
    </xf>
    <xf numFmtId="184" fontId="94" fillId="91" borderId="0">
      <alignment horizontal="right" vertical="center"/>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116" fillId="92" borderId="0"/>
    <xf numFmtId="0" fontId="93" fillId="0" borderId="0" applyNumberFormat="0" applyFill="0" applyBorder="0" applyAlignment="0" applyProtection="0"/>
    <xf numFmtId="0" fontId="20" fillId="0" borderId="0"/>
    <xf numFmtId="0" fontId="57" fillId="0" borderId="0"/>
    <xf numFmtId="0" fontId="57" fillId="0" borderId="0"/>
    <xf numFmtId="0" fontId="62" fillId="0" borderId="0"/>
    <xf numFmtId="0" fontId="4" fillId="0" borderId="0"/>
    <xf numFmtId="0" fontId="109" fillId="0" borderId="0"/>
    <xf numFmtId="0" fontId="4" fillId="0" borderId="0"/>
    <xf numFmtId="0" fontId="109" fillId="0" borderId="0"/>
    <xf numFmtId="40" fontId="112" fillId="87" borderId="0">
      <alignment horizontal="right"/>
    </xf>
    <xf numFmtId="0" fontId="113" fillId="87" borderId="0">
      <alignment horizontal="right"/>
    </xf>
    <xf numFmtId="0" fontId="114" fillId="87" borderId="49"/>
    <xf numFmtId="0" fontId="114" fillId="0" borderId="0" applyBorder="0">
      <alignment horizontal="centerContinuous"/>
    </xf>
    <xf numFmtId="0" fontId="115" fillId="0" borderId="0" applyBorder="0">
      <alignment horizontal="centerContinuous"/>
    </xf>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4" fillId="0" borderId="0" applyFont="0" applyFill="0" applyBorder="0" applyAlignment="0" applyProtection="0"/>
    <xf numFmtId="9" fontId="111"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09"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09" fillId="0" borderId="0" applyFont="0" applyFill="0" applyBorder="0" applyAlignment="0" applyProtection="0"/>
    <xf numFmtId="9" fontId="111" fillId="0" borderId="0" applyFont="0" applyFill="0" applyBorder="0" applyAlignment="0" applyProtection="0"/>
    <xf numFmtId="9" fontId="4" fillId="0" borderId="0" applyFont="0" applyFill="0" applyBorder="0" applyAlignment="0" applyProtection="0"/>
    <xf numFmtId="9" fontId="111"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71" fontId="4" fillId="0" borderId="0" applyFont="0" applyFill="0" applyBorder="0" applyProtection="0">
      <alignment vertical="top"/>
    </xf>
    <xf numFmtId="0" fontId="4" fillId="0" borderId="0"/>
    <xf numFmtId="9"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9" fontId="20" fillId="0" borderId="0" applyFont="0" applyFill="0" applyBorder="0" applyAlignment="0" applyProtection="0"/>
    <xf numFmtId="164" fontId="109"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0" fontId="4" fillId="0" borderId="0"/>
    <xf numFmtId="0" fontId="20"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1" fontId="4" fillId="0" borderId="0" applyFont="0" applyFill="0" applyBorder="0" applyProtection="0">
      <alignment vertical="top"/>
    </xf>
    <xf numFmtId="0" fontId="4" fillId="0" borderId="0"/>
    <xf numFmtId="164" fontId="4" fillId="0" borderId="0" applyFont="0" applyFill="0" applyBorder="0" applyAlignment="0" applyProtection="0"/>
    <xf numFmtId="164" fontId="109" fillId="0" borderId="0" applyFont="0" applyFill="0" applyBorder="0" applyAlignment="0" applyProtection="0"/>
    <xf numFmtId="177" fontId="4" fillId="0" borderId="0" applyFont="0" applyFill="0" applyBorder="0" applyProtection="0">
      <alignment vertical="top"/>
    </xf>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9" fontId="4" fillId="0" borderId="0" applyFont="0" applyFill="0" applyBorder="0" applyProtection="0">
      <alignment vertical="top"/>
    </xf>
    <xf numFmtId="180" fontId="4" fillId="0" borderId="0" applyFont="0" applyFill="0" applyBorder="0" applyProtection="0">
      <alignment vertical="top"/>
    </xf>
    <xf numFmtId="18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71" fontId="4" fillId="0" borderId="0" applyFont="0" applyFill="0" applyBorder="0" applyProtection="0">
      <alignment vertical="top"/>
    </xf>
    <xf numFmtId="0" fontId="4" fillId="0" borderId="0"/>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109"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118" fillId="0" borderId="0" applyFont="0" applyFill="0" applyBorder="0" applyProtection="0">
      <alignment vertical="top"/>
    </xf>
    <xf numFmtId="175" fontId="20" fillId="0" borderId="0" applyFont="0" applyFill="0" applyBorder="0" applyProtection="0">
      <alignment vertical="top"/>
    </xf>
    <xf numFmtId="175" fontId="47" fillId="0" borderId="0" applyFont="0" applyFill="0" applyBorder="0" applyAlignment="0" applyProtection="0"/>
    <xf numFmtId="178" fontId="20" fillId="0" borderId="0" applyFont="0" applyFill="0" applyBorder="0" applyProtection="0">
      <alignment vertical="top"/>
    </xf>
    <xf numFmtId="175" fontId="20" fillId="0" borderId="0" applyFont="0" applyFill="0" applyBorder="0" applyProtection="0">
      <alignment vertical="top"/>
    </xf>
    <xf numFmtId="180" fontId="20" fillId="0" borderId="0" applyFont="0" applyFill="0" applyBorder="0" applyProtection="0">
      <alignment vertical="top"/>
    </xf>
    <xf numFmtId="171" fontId="20" fillId="0" borderId="0" applyFont="0" applyFill="0" applyBorder="0" applyProtection="0">
      <alignment vertical="top"/>
    </xf>
    <xf numFmtId="177" fontId="20" fillId="0" borderId="0" applyFont="0" applyFill="0" applyBorder="0" applyProtection="0">
      <alignment vertical="top"/>
    </xf>
    <xf numFmtId="178" fontId="20" fillId="0" borderId="0" applyFont="0" applyFill="0" applyBorder="0" applyProtection="0">
      <alignment vertical="top"/>
    </xf>
    <xf numFmtId="181" fontId="20" fillId="0" borderId="0" applyFont="0" applyFill="0" applyBorder="0" applyProtection="0">
      <alignment vertical="top"/>
    </xf>
    <xf numFmtId="0" fontId="7" fillId="0" borderId="0"/>
    <xf numFmtId="0" fontId="45" fillId="38" borderId="0" applyNumberFormat="0" applyBorder="0" applyAlignment="0" applyProtection="0"/>
    <xf numFmtId="0" fontId="62" fillId="0" borderId="0"/>
    <xf numFmtId="164" fontId="7" fillId="0" borderId="0" applyFont="0" applyFill="0" applyBorder="0" applyAlignment="0" applyProtection="0"/>
    <xf numFmtId="0" fontId="20" fillId="0" borderId="0" applyFont="0" applyFill="0" applyBorder="0" applyAlignment="0" applyProtection="0"/>
    <xf numFmtId="0" fontId="20" fillId="0" borderId="0"/>
    <xf numFmtId="0" fontId="40" fillId="6" borderId="5" applyNumberFormat="0" applyAlignment="0" applyProtection="0"/>
    <xf numFmtId="0" fontId="10" fillId="29" borderId="0" applyNumberFormat="0" applyBorder="0" applyAlignment="0" applyProtection="0"/>
    <xf numFmtId="0" fontId="7" fillId="8" borderId="8" applyNumberFormat="0" applyFont="0" applyAlignment="0" applyProtection="0"/>
    <xf numFmtId="0" fontId="20" fillId="0" borderId="0"/>
    <xf numFmtId="0" fontId="20" fillId="0" borderId="0"/>
    <xf numFmtId="0" fontId="47" fillId="65" borderId="0"/>
    <xf numFmtId="0" fontId="20" fillId="0" borderId="0"/>
    <xf numFmtId="178" fontId="20" fillId="0" borderId="0" applyFont="0" applyFill="0" applyBorder="0" applyProtection="0">
      <alignment vertical="top"/>
    </xf>
    <xf numFmtId="0" fontId="78" fillId="0" borderId="0" applyNumberFormat="0" applyFill="0" applyBorder="0" applyAlignment="0" applyProtection="0"/>
    <xf numFmtId="0" fontId="20" fillId="0" borderId="0"/>
    <xf numFmtId="0" fontId="27" fillId="41" borderId="50" applyNumberFormat="0" applyAlignment="0" applyProtection="0"/>
    <xf numFmtId="164" fontId="20" fillId="0" borderId="0" applyFont="0" applyFill="0" applyBorder="0" applyAlignment="0" applyProtection="0"/>
    <xf numFmtId="0" fontId="20" fillId="0" borderId="0">
      <alignment vertical="top"/>
    </xf>
    <xf numFmtId="9" fontId="20" fillId="0" borderId="0" applyFont="0" applyFill="0" applyBorder="0" applyAlignment="0" applyProtection="0"/>
    <xf numFmtId="0" fontId="20" fillId="0" borderId="0">
      <alignment vertical="top"/>
    </xf>
    <xf numFmtId="164" fontId="20" fillId="0" borderId="0" applyFont="0" applyFill="0" applyBorder="0" applyAlignment="0" applyProtection="0"/>
    <xf numFmtId="164" fontId="20" fillId="0" borderId="0" applyFont="0" applyFill="0" applyBorder="0" applyAlignment="0" applyProtection="0"/>
    <xf numFmtId="0" fontId="30" fillId="2" borderId="0" applyNumberFormat="0" applyBorder="0" applyAlignment="0" applyProtection="0"/>
    <xf numFmtId="181" fontId="7" fillId="0" borderId="0" applyFont="0" applyFill="0" applyBorder="0" applyProtection="0">
      <alignment vertical="top"/>
    </xf>
    <xf numFmtId="0" fontId="62" fillId="0" borderId="0"/>
    <xf numFmtId="164" fontId="4" fillId="0" borderId="0" applyFont="0" applyFill="0" applyBorder="0" applyAlignment="0" applyProtection="0"/>
    <xf numFmtId="0" fontId="10" fillId="13" borderId="0" applyNumberFormat="0" applyBorder="0" applyAlignment="0" applyProtection="0"/>
    <xf numFmtId="0" fontId="20" fillId="0" borderId="0"/>
    <xf numFmtId="164" fontId="4" fillId="0" borderId="0" applyFont="0" applyFill="0" applyBorder="0" applyAlignment="0" applyProtection="0"/>
    <xf numFmtId="0" fontId="9" fillId="0" borderId="0"/>
    <xf numFmtId="0" fontId="10" fillId="17" borderId="0" applyNumberFormat="0" applyBorder="0" applyAlignment="0" applyProtection="0"/>
    <xf numFmtId="0" fontId="10" fillId="9" borderId="0" applyNumberFormat="0" applyBorder="0" applyAlignment="0" applyProtection="0"/>
    <xf numFmtId="164" fontId="4" fillId="0" borderId="0" applyFont="0" applyFill="0" applyBorder="0" applyAlignment="0" applyProtection="0"/>
    <xf numFmtId="164" fontId="20" fillId="0" borderId="0" applyFont="0" applyFill="0" applyBorder="0" applyAlignment="0" applyProtection="0"/>
    <xf numFmtId="164" fontId="109" fillId="0" borderId="0" applyFont="0" applyFill="0" applyBorder="0" applyAlignment="0" applyProtection="0"/>
    <xf numFmtId="177" fontId="4" fillId="0" borderId="0" applyFont="0" applyFill="0" applyBorder="0" applyProtection="0">
      <alignment vertical="top"/>
    </xf>
    <xf numFmtId="0" fontId="9" fillId="15" borderId="0" applyNumberFormat="0" applyBorder="0" applyAlignment="0" applyProtection="0"/>
    <xf numFmtId="0" fontId="20" fillId="0" borderId="0"/>
    <xf numFmtId="0" fontId="20" fillId="0" borderId="0">
      <alignment vertical="top"/>
    </xf>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80" fontId="4" fillId="0" borderId="0" applyFont="0" applyFill="0" applyBorder="0" applyProtection="0">
      <alignment vertical="top"/>
    </xf>
    <xf numFmtId="175" fontId="20"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0" fillId="0" borderId="0" applyFont="0" applyFill="0" applyBorder="0" applyAlignment="0" applyProtection="0"/>
    <xf numFmtId="0" fontId="20" fillId="52" borderId="44" applyNumberFormat="0" applyFont="0" applyAlignment="0" applyProtection="0"/>
    <xf numFmtId="164" fontId="4" fillId="0" borderId="0" applyFont="0" applyFill="0" applyBorder="0" applyAlignment="0" applyProtection="0"/>
    <xf numFmtId="0" fontId="37" fillId="4" borderId="0" applyNumberFormat="0" applyBorder="0" applyAlignment="0" applyProtection="0"/>
    <xf numFmtId="0" fontId="26" fillId="6" borderId="4" applyNumberFormat="0" applyAlignment="0" applyProtection="0"/>
    <xf numFmtId="0" fontId="27" fillId="7" borderId="7" applyNumberFormat="0" applyAlignment="0" applyProtection="0"/>
    <xf numFmtId="0" fontId="28" fillId="0" borderId="0" applyNumberFormat="0" applyFill="0" applyBorder="0" applyAlignment="0" applyProtection="0"/>
    <xf numFmtId="0" fontId="11" fillId="3" borderId="0" applyNumberFormat="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20" fillId="66" borderId="0"/>
    <xf numFmtId="0" fontId="20" fillId="52" borderId="44" applyNumberFormat="0" applyFont="0" applyAlignment="0" applyProtection="0"/>
    <xf numFmtId="164" fontId="4" fillId="0" borderId="0" applyFont="0" applyFill="0" applyBorder="0" applyAlignment="0" applyProtection="0"/>
    <xf numFmtId="0" fontId="4" fillId="0" borderId="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20" fillId="66" borderId="0">
      <alignment vertical="top"/>
    </xf>
    <xf numFmtId="0" fontId="47" fillId="5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20" fillId="0" borderId="0">
      <alignment vertical="top"/>
    </xf>
    <xf numFmtId="0" fontId="104" fillId="0" borderId="0">
      <alignment vertical="top"/>
    </xf>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4" fillId="0" borderId="0" applyFont="0" applyFill="0" applyBorder="0" applyAlignment="0" applyProtection="0"/>
    <xf numFmtId="0" fontId="9" fillId="10" borderId="0" applyNumberFormat="0" applyBorder="0" applyAlignment="0" applyProtection="0"/>
    <xf numFmtId="164" fontId="4" fillId="0" borderId="0" applyFont="0" applyFill="0" applyBorder="0" applyAlignment="0" applyProtection="0"/>
    <xf numFmtId="0" fontId="9" fillId="0" borderId="0"/>
    <xf numFmtId="9" fontId="20"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6" fillId="0" borderId="6" applyNumberFormat="0" applyFill="0" applyAlignment="0" applyProtection="0"/>
    <xf numFmtId="0" fontId="42" fillId="0" borderId="0" applyNumberFormat="0" applyFill="0" applyBorder="0" applyAlignment="0" applyProtection="0"/>
    <xf numFmtId="164" fontId="4" fillId="0" borderId="0" applyFont="0" applyFill="0" applyBorder="0" applyAlignment="0" applyProtection="0"/>
    <xf numFmtId="0" fontId="35" fillId="5" borderId="4" applyNumberFormat="0" applyAlignment="0" applyProtection="0"/>
    <xf numFmtId="164" fontId="4" fillId="0" borderId="0" applyFont="0" applyFill="0" applyBorder="0" applyAlignment="0" applyProtection="0"/>
    <xf numFmtId="0" fontId="20" fillId="0" borderId="0" applyFont="0" applyFill="0" applyBorder="0" applyAlignment="0" applyProtection="0"/>
    <xf numFmtId="0" fontId="6" fillId="0" borderId="0"/>
    <xf numFmtId="0" fontId="9" fillId="14" borderId="0" applyNumberFormat="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9" fontId="9" fillId="0" borderId="0" applyFont="0" applyFill="0" applyBorder="0" applyAlignment="0" applyProtection="0"/>
    <xf numFmtId="0" fontId="102" fillId="0" borderId="0" applyNumberFormat="0" applyFill="0" applyBorder="0" applyAlignment="0" applyProtection="0"/>
    <xf numFmtId="164" fontId="4" fillId="0" borderId="0" applyFont="0" applyFill="0" applyBorder="0" applyAlignment="0" applyProtection="0"/>
    <xf numFmtId="171" fontId="4" fillId="0" borderId="0" applyFont="0" applyFill="0" applyBorder="0" applyProtection="0">
      <alignment vertical="top"/>
    </xf>
    <xf numFmtId="164" fontId="20" fillId="0" borderId="0" applyFont="0" applyFill="0" applyBorder="0" applyAlignment="0" applyProtection="0"/>
    <xf numFmtId="0" fontId="4" fillId="0" borderId="0"/>
    <xf numFmtId="9"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9" fontId="6" fillId="0" borderId="0" applyFont="0" applyFill="0" applyBorder="0" applyAlignment="0" applyProtection="0"/>
    <xf numFmtId="164" fontId="20" fillId="0" borderId="0" applyFont="0" applyFill="0" applyBorder="0" applyAlignment="0" applyProtection="0"/>
    <xf numFmtId="0" fontId="20" fillId="0" borderId="0">
      <alignment vertical="top"/>
    </xf>
    <xf numFmtId="0" fontId="4" fillId="0" borderId="0"/>
    <xf numFmtId="0" fontId="18" fillId="0" borderId="0"/>
    <xf numFmtId="0" fontId="7" fillId="0" borderId="0"/>
    <xf numFmtId="0" fontId="29" fillId="0" borderId="50" applyNumberFormat="0" applyAlignment="0" applyProtection="0"/>
    <xf numFmtId="0" fontId="9" fillId="18" borderId="0" applyNumberFormat="0" applyBorder="0" applyAlignment="0" applyProtection="0"/>
    <xf numFmtId="0" fontId="9" fillId="30" borderId="0" applyNumberFormat="0" applyBorder="0" applyAlignment="0" applyProtection="0"/>
    <xf numFmtId="165" fontId="12" fillId="0" borderId="50">
      <alignment horizontal="center"/>
    </xf>
    <xf numFmtId="0" fontId="10" fillId="32"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9" fillId="27" borderId="0" applyNumberFormat="0" applyBorder="0" applyAlignment="0" applyProtection="0"/>
    <xf numFmtId="0" fontId="9" fillId="22" borderId="0" applyNumberFormat="0" applyBorder="0" applyAlignment="0" applyProtection="0"/>
    <xf numFmtId="0" fontId="10" fillId="21" borderId="0" applyNumberFormat="0" applyBorder="0" applyAlignment="0" applyProtection="0"/>
    <xf numFmtId="0" fontId="9" fillId="19" borderId="0" applyNumberFormat="0" applyBorder="0" applyAlignment="0" applyProtection="0"/>
    <xf numFmtId="9" fontId="4" fillId="0" borderId="0" applyFont="0" applyFill="0" applyBorder="0" applyAlignment="0" applyProtection="0"/>
    <xf numFmtId="0" fontId="6" fillId="0" borderId="0"/>
    <xf numFmtId="0" fontId="10" fillId="12" borderId="0" applyNumberFormat="0" applyBorder="0" applyAlignment="0" applyProtection="0"/>
    <xf numFmtId="0" fontId="4" fillId="0" borderId="0"/>
    <xf numFmtId="0" fontId="9" fillId="31" borderId="0" applyNumberFormat="0" applyBorder="0" applyAlignment="0" applyProtection="0"/>
    <xf numFmtId="0" fontId="9" fillId="26" borderId="0" applyNumberFormat="0" applyBorder="0" applyAlignment="0" applyProtection="0"/>
    <xf numFmtId="0" fontId="20" fillId="0" borderId="0">
      <alignment vertical="top"/>
    </xf>
    <xf numFmtId="0" fontId="20" fillId="50" borderId="50"/>
    <xf numFmtId="0" fontId="41" fillId="0" borderId="9" applyNumberFormat="0" applyFill="0" applyAlignment="0" applyProtection="0"/>
    <xf numFmtId="0" fontId="10" fillId="16" borderId="0" applyNumberFormat="0" applyBorder="0" applyAlignment="0" applyProtection="0"/>
    <xf numFmtId="0" fontId="20" fillId="0" borderId="0" applyFont="0" applyFill="0" applyBorder="0" applyAlignment="0" applyProtection="0"/>
    <xf numFmtId="0" fontId="20" fillId="0" borderId="0">
      <alignment vertical="top"/>
    </xf>
    <xf numFmtId="0" fontId="20" fillId="50" borderId="50"/>
    <xf numFmtId="9" fontId="4" fillId="0" borderId="0" applyFont="0" applyFill="0" applyBorder="0" applyAlignment="0" applyProtection="0"/>
    <xf numFmtId="0" fontId="4" fillId="0" borderId="0"/>
    <xf numFmtId="0" fontId="9" fillId="23" borderId="0" applyNumberFormat="0" applyBorder="0" applyAlignment="0" applyProtection="0"/>
    <xf numFmtId="164" fontId="62" fillId="0" borderId="0" applyFont="0" applyFill="0" applyBorder="0" applyAlignment="0" applyProtection="0"/>
    <xf numFmtId="0" fontId="4" fillId="0" borderId="0"/>
    <xf numFmtId="9" fontId="20" fillId="0" borderId="0" applyFont="0" applyFill="0" applyBorder="0" applyAlignment="0" applyProtection="0"/>
    <xf numFmtId="164" fontId="6" fillId="0" borderId="0" applyFont="0" applyFill="0" applyBorder="0" applyAlignment="0" applyProtection="0"/>
    <xf numFmtId="178" fontId="4" fillId="0" borderId="0" applyFont="0" applyFill="0" applyBorder="0" applyProtection="0">
      <alignment vertical="top"/>
    </xf>
    <xf numFmtId="173" fontId="20" fillId="0" borderId="0">
      <alignment vertical="top"/>
    </xf>
    <xf numFmtId="0" fontId="20" fillId="0" borderId="0" applyFont="0" applyFill="0" applyBorder="0" applyAlignment="0" applyProtection="0"/>
    <xf numFmtId="9" fontId="9" fillId="0" borderId="0" applyFont="0" applyFill="0" applyBorder="0" applyAlignment="0" applyProtection="0"/>
    <xf numFmtId="0" fontId="4" fillId="0" borderId="0"/>
    <xf numFmtId="9" fontId="6" fillId="0" borderId="0" applyFont="0" applyFill="0" applyBorder="0" applyAlignment="0" applyProtection="0"/>
    <xf numFmtId="0" fontId="10" fillId="20" borderId="0" applyNumberFormat="0" applyBorder="0" applyAlignment="0" applyProtection="0"/>
    <xf numFmtId="0" fontId="7" fillId="0" borderId="0"/>
    <xf numFmtId="0" fontId="9" fillId="11" borderId="0" applyNumberFormat="0" applyBorder="0" applyAlignment="0" applyProtection="0"/>
    <xf numFmtId="0" fontId="4" fillId="0" borderId="0"/>
    <xf numFmtId="0" fontId="27" fillId="41" borderId="50" applyNumberFormat="0" applyAlignment="0" applyProtection="0"/>
    <xf numFmtId="0" fontId="10" fillId="25" borderId="0" applyNumberFormat="0" applyBorder="0" applyAlignment="0" applyProtection="0"/>
    <xf numFmtId="175" fontId="20" fillId="0" borderId="0" applyFont="0" applyFill="0" applyBorder="0" applyProtection="0">
      <alignment vertical="top"/>
    </xf>
    <xf numFmtId="164" fontId="4" fillId="0" borderId="0" applyFont="0" applyFill="0" applyBorder="0" applyAlignment="0" applyProtection="0"/>
    <xf numFmtId="9" fontId="6" fillId="0" borderId="0" applyFont="0" applyFill="0" applyBorder="0" applyAlignment="0" applyProtection="0"/>
    <xf numFmtId="171" fontId="20" fillId="0" borderId="0" applyFont="0" applyFill="0" applyBorder="0" applyProtection="0">
      <alignment vertical="top"/>
    </xf>
    <xf numFmtId="164" fontId="4" fillId="0" borderId="0" applyFont="0" applyFill="0" applyBorder="0" applyAlignment="0" applyProtection="0"/>
    <xf numFmtId="0" fontId="62" fillId="0" borderId="0"/>
    <xf numFmtId="164" fontId="111" fillId="0" borderId="0" applyFont="0" applyFill="0" applyBorder="0" applyAlignment="0" applyProtection="0"/>
    <xf numFmtId="0" fontId="20" fillId="0" borderId="0" applyFont="0" applyFill="0" applyBorder="0" applyAlignment="0" applyProtection="0"/>
    <xf numFmtId="0" fontId="4" fillId="0" borderId="0"/>
    <xf numFmtId="178" fontId="4" fillId="0" borderId="0" applyFont="0" applyFill="0" applyBorder="0" applyProtection="0">
      <alignment vertical="top"/>
    </xf>
    <xf numFmtId="0" fontId="4" fillId="0" borderId="0"/>
    <xf numFmtId="0" fontId="20" fillId="66" borderId="0">
      <alignment vertical="top"/>
    </xf>
    <xf numFmtId="171" fontId="4" fillId="0" borderId="0" applyFont="0" applyFill="0" applyBorder="0" applyProtection="0">
      <alignment vertical="top"/>
    </xf>
    <xf numFmtId="0" fontId="20" fillId="0" borderId="0"/>
    <xf numFmtId="0" fontId="70" fillId="0" borderId="0" applyNumberFormat="0" applyFill="0" applyBorder="0" applyAlignment="0" applyProtection="0">
      <alignment vertical="top"/>
      <protection locked="0"/>
    </xf>
    <xf numFmtId="164" fontId="20" fillId="0" borderId="0" applyFont="0" applyFill="0" applyBorder="0" applyAlignment="0" applyProtection="0"/>
    <xf numFmtId="164" fontId="20" fillId="0" borderId="0" applyFont="0" applyFill="0" applyBorder="0" applyAlignment="0" applyProtection="0"/>
    <xf numFmtId="171" fontId="4" fillId="0" borderId="0" applyFont="0" applyFill="0" applyBorder="0" applyProtection="0">
      <alignment vertical="top"/>
    </xf>
    <xf numFmtId="0" fontId="60" fillId="51" borderId="43" applyNumberFormat="0" applyAlignment="0" applyProtection="0"/>
    <xf numFmtId="0" fontId="71" fillId="34" borderId="43" applyNumberFormat="0" applyAlignment="0" applyProtection="0"/>
    <xf numFmtId="0" fontId="3" fillId="0" borderId="0"/>
    <xf numFmtId="0" fontId="2"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197">
    <xf numFmtId="0" fontId="0" fillId="0" borderId="0" xfId="0"/>
    <xf numFmtId="0" fontId="17" fillId="0" borderId="0" xfId="45"/>
    <xf numFmtId="0" fontId="39" fillId="0" borderId="0" xfId="0" applyFont="1"/>
    <xf numFmtId="0" fontId="47" fillId="0" borderId="0" xfId="0" applyFont="1" applyAlignment="1">
      <alignment vertical="center"/>
    </xf>
    <xf numFmtId="0" fontId="48" fillId="0" borderId="0" xfId="0" applyFont="1"/>
    <xf numFmtId="0" fontId="46" fillId="0" borderId="0" xfId="0" applyFont="1"/>
    <xf numFmtId="0" fontId="46" fillId="48" borderId="19" xfId="0" applyFont="1" applyFill="1" applyBorder="1"/>
    <xf numFmtId="0" fontId="46" fillId="48" borderId="20" xfId="0" applyFont="1" applyFill="1" applyBorder="1"/>
    <xf numFmtId="0" fontId="50" fillId="0" borderId="0" xfId="0" applyFont="1"/>
    <xf numFmtId="0" fontId="46" fillId="0" borderId="0" xfId="0" applyFont="1" applyAlignment="1">
      <alignment horizontal="center"/>
    </xf>
    <xf numFmtId="0" fontId="53" fillId="44" borderId="17" xfId="72" applyFont="1" applyFill="1" applyBorder="1" applyAlignment="1">
      <alignment horizontal="left" vertical="center"/>
    </xf>
    <xf numFmtId="0" fontId="7" fillId="0" borderId="0" xfId="0" applyFont="1"/>
    <xf numFmtId="0" fontId="7" fillId="0" borderId="0" xfId="0" applyFont="1" applyAlignment="1">
      <alignment horizontal="center"/>
    </xf>
    <xf numFmtId="0" fontId="7" fillId="0" borderId="0" xfId="0" applyFont="1" applyAlignment="1">
      <alignment horizontal="left" indent="1"/>
    </xf>
    <xf numFmtId="0" fontId="81" fillId="0" borderId="0" xfId="0" applyFont="1"/>
    <xf numFmtId="0" fontId="46" fillId="0" borderId="0" xfId="0" applyFont="1" applyAlignment="1">
      <alignment horizontal="left" indent="1"/>
    </xf>
    <xf numFmtId="0" fontId="7" fillId="0" borderId="0" xfId="0" applyFont="1" applyAlignment="1">
      <alignment horizontal="left"/>
    </xf>
    <xf numFmtId="0" fontId="20" fillId="0" borderId="0" xfId="0" applyFont="1" applyAlignment="1">
      <alignment horizontal="center" shrinkToFit="1"/>
    </xf>
    <xf numFmtId="0" fontId="7" fillId="0" borderId="0" xfId="0" applyFont="1" applyAlignment="1">
      <alignment horizontal="left" indent="2"/>
    </xf>
    <xf numFmtId="165" fontId="0" fillId="36" borderId="14" xfId="50" applyNumberFormat="1" applyFont="1"/>
    <xf numFmtId="167" fontId="7" fillId="0" borderId="0" xfId="0" applyNumberFormat="1" applyFont="1"/>
    <xf numFmtId="166" fontId="20" fillId="33" borderId="14" xfId="46" applyNumberFormat="1" applyFont="1"/>
    <xf numFmtId="0" fontId="46" fillId="0" borderId="0" xfId="0" applyFont="1" applyAlignment="1">
      <alignment horizontal="left"/>
    </xf>
    <xf numFmtId="0" fontId="53" fillId="0" borderId="0" xfId="72" applyFont="1" applyAlignment="1">
      <alignment horizontal="left" vertical="center"/>
    </xf>
    <xf numFmtId="0" fontId="83" fillId="0" borderId="0" xfId="0" applyFont="1"/>
    <xf numFmtId="0" fontId="85" fillId="48" borderId="20" xfId="0" applyFont="1" applyFill="1" applyBorder="1"/>
    <xf numFmtId="0" fontId="86" fillId="0" borderId="0" xfId="0" applyFont="1"/>
    <xf numFmtId="0" fontId="20" fillId="0" borderId="0" xfId="159"/>
    <xf numFmtId="0" fontId="55" fillId="0" borderId="0" xfId="159" applyFont="1"/>
    <xf numFmtId="0" fontId="55" fillId="49" borderId="20" xfId="159" applyFont="1" applyFill="1" applyBorder="1"/>
    <xf numFmtId="0" fontId="20" fillId="49" borderId="20" xfId="159" applyFill="1" applyBorder="1"/>
    <xf numFmtId="0" fontId="47" fillId="49" borderId="20" xfId="159" applyFont="1" applyFill="1" applyBorder="1"/>
    <xf numFmtId="0" fontId="20" fillId="0" borderId="0" xfId="159" applyAlignment="1">
      <alignment vertical="center"/>
    </xf>
    <xf numFmtId="0" fontId="55" fillId="0" borderId="0" xfId="159" applyFont="1" applyAlignment="1">
      <alignment vertical="center"/>
    </xf>
    <xf numFmtId="168" fontId="20" fillId="0" borderId="0" xfId="159" applyNumberFormat="1" applyAlignment="1">
      <alignment horizontal="right" vertical="center"/>
    </xf>
    <xf numFmtId="10" fontId="20" fillId="0" borderId="0" xfId="152" applyNumberFormat="1" applyAlignment="1">
      <alignment vertical="center"/>
    </xf>
    <xf numFmtId="0" fontId="20" fillId="0" borderId="0" xfId="159" applyAlignment="1">
      <alignment horizontal="left" vertical="center" indent="1"/>
    </xf>
    <xf numFmtId="168" fontId="20" fillId="0" borderId="0" xfId="159" applyNumberFormat="1" applyAlignment="1">
      <alignment horizontal="left" vertical="center"/>
    </xf>
    <xf numFmtId="168" fontId="20" fillId="47" borderId="36" xfId="159" applyNumberFormat="1" applyFill="1" applyBorder="1" applyAlignment="1" applyProtection="1">
      <alignment horizontal="right" vertical="center"/>
      <protection locked="0"/>
    </xf>
    <xf numFmtId="0" fontId="20" fillId="0" borderId="0" xfId="160" applyFont="1" applyAlignment="1">
      <alignment horizontal="left" vertical="center" indent="1"/>
    </xf>
    <xf numFmtId="1" fontId="47" fillId="0" borderId="0" xfId="152" applyNumberFormat="1" applyFont="1" applyAlignment="1">
      <alignment vertical="center"/>
    </xf>
    <xf numFmtId="0" fontId="47" fillId="0" borderId="0" xfId="160" applyFont="1" applyAlignment="1">
      <alignment vertical="center"/>
    </xf>
    <xf numFmtId="169" fontId="20" fillId="0" borderId="37" xfId="159" applyNumberFormat="1" applyBorder="1" applyAlignment="1">
      <alignment horizontal="right" vertical="center"/>
    </xf>
    <xf numFmtId="167" fontId="20" fillId="0" borderId="37" xfId="159" applyNumberFormat="1" applyBorder="1" applyAlignment="1">
      <alignment horizontal="right" vertical="center"/>
    </xf>
    <xf numFmtId="0" fontId="20" fillId="0" borderId="0" xfId="159" applyAlignment="1">
      <alignment shrinkToFit="1"/>
    </xf>
    <xf numFmtId="0" fontId="20" fillId="0" borderId="0" xfId="159" applyAlignment="1">
      <alignment horizontal="left" vertical="center"/>
    </xf>
    <xf numFmtId="169" fontId="20" fillId="0" borderId="0" xfId="159" applyNumberFormat="1" applyAlignment="1">
      <alignment horizontal="right"/>
    </xf>
    <xf numFmtId="165" fontId="20" fillId="46" borderId="36" xfId="159" applyNumberFormat="1" applyFill="1" applyBorder="1" applyAlignment="1">
      <alignment horizontal="right" vertical="center"/>
    </xf>
    <xf numFmtId="166" fontId="20" fillId="69" borderId="36" xfId="159" applyNumberFormat="1" applyFill="1" applyBorder="1" applyAlignment="1">
      <alignment horizontal="right"/>
    </xf>
    <xf numFmtId="0" fontId="20" fillId="0" borderId="0" xfId="159" applyAlignment="1">
      <alignment horizontal="right" vertical="center"/>
    </xf>
    <xf numFmtId="0" fontId="47" fillId="0" borderId="0" xfId="159" applyFont="1" applyAlignment="1">
      <alignment horizontal="left" vertical="center"/>
    </xf>
    <xf numFmtId="10" fontId="55" fillId="0" borderId="0" xfId="152" applyNumberFormat="1" applyFont="1" applyAlignment="1">
      <alignment vertical="center"/>
    </xf>
    <xf numFmtId="168" fontId="20" fillId="0" borderId="0" xfId="152" applyNumberFormat="1" applyAlignment="1">
      <alignment horizontal="center"/>
    </xf>
    <xf numFmtId="10" fontId="20" fillId="0" borderId="0" xfId="152" applyNumberFormat="1" applyAlignment="1">
      <alignment horizontal="left" vertical="center"/>
    </xf>
    <xf numFmtId="168" fontId="20" fillId="0" borderId="0" xfId="152" applyNumberFormat="1"/>
    <xf numFmtId="169" fontId="20" fillId="47" borderId="36" xfId="159" applyNumberFormat="1" applyFill="1" applyBorder="1" applyAlignment="1">
      <alignment horizontal="right" vertical="center"/>
    </xf>
    <xf numFmtId="49" fontId="48" fillId="45" borderId="38" xfId="160" applyNumberFormat="1" applyFont="1" applyFill="1" applyBorder="1" applyAlignment="1">
      <alignment horizontal="right" vertical="center"/>
    </xf>
    <xf numFmtId="165" fontId="20" fillId="46" borderId="36" xfId="160" applyNumberFormat="1" applyFont="1" applyFill="1" applyBorder="1" applyAlignment="1">
      <alignment horizontal="right" vertical="center"/>
    </xf>
    <xf numFmtId="0" fontId="7" fillId="0" borderId="0" xfId="160" applyFont="1"/>
    <xf numFmtId="1" fontId="20" fillId="0" borderId="0" xfId="152" applyNumberFormat="1" applyAlignment="1">
      <alignment vertical="center"/>
    </xf>
    <xf numFmtId="1" fontId="55" fillId="0" borderId="0" xfId="152" applyNumberFormat="1" applyFont="1" applyAlignment="1">
      <alignment vertical="center"/>
    </xf>
    <xf numFmtId="0" fontId="46" fillId="0" borderId="0" xfId="160" applyFont="1" applyAlignment="1">
      <alignment horizontal="center"/>
    </xf>
    <xf numFmtId="1" fontId="20" fillId="0" borderId="0" xfId="152" applyNumberFormat="1" applyAlignment="1">
      <alignment horizontal="left" vertical="center"/>
    </xf>
    <xf numFmtId="1" fontId="20" fillId="0" borderId="0" xfId="159" applyNumberFormat="1" applyAlignment="1" applyProtection="1">
      <alignment horizontal="right" vertical="center"/>
      <protection hidden="1"/>
    </xf>
    <xf numFmtId="1" fontId="55" fillId="0" borderId="0" xfId="159" applyNumberFormat="1" applyFont="1" applyAlignment="1" applyProtection="1">
      <alignment horizontal="right" vertical="center"/>
      <protection hidden="1"/>
    </xf>
    <xf numFmtId="1" fontId="47" fillId="0" borderId="0" xfId="159" applyNumberFormat="1" applyFont="1" applyAlignment="1" applyProtection="1">
      <alignment horizontal="right" vertical="center"/>
      <protection hidden="1"/>
    </xf>
    <xf numFmtId="1" fontId="55" fillId="0" borderId="0" xfId="159" applyNumberFormat="1" applyFont="1" applyAlignment="1" applyProtection="1">
      <alignment horizontal="left" vertical="center"/>
      <protection hidden="1"/>
    </xf>
    <xf numFmtId="1" fontId="49" fillId="0" borderId="0" xfId="159" applyNumberFormat="1" applyFont="1" applyAlignment="1">
      <alignment horizontal="left" vertical="center"/>
    </xf>
    <xf numFmtId="0" fontId="20" fillId="0" borderId="0" xfId="159" applyAlignment="1">
      <alignment horizontal="center" vertical="center" shrinkToFit="1"/>
    </xf>
    <xf numFmtId="0" fontId="20" fillId="0" borderId="0" xfId="159" applyAlignment="1">
      <alignment vertical="center" shrinkToFit="1"/>
    </xf>
    <xf numFmtId="0" fontId="20" fillId="0" borderId="0" xfId="159" applyAlignment="1">
      <alignment horizontal="left" vertical="center" shrinkToFit="1"/>
    </xf>
    <xf numFmtId="0" fontId="23" fillId="44" borderId="0" xfId="159" applyFont="1" applyFill="1" applyAlignment="1">
      <alignment vertical="center"/>
    </xf>
    <xf numFmtId="0" fontId="51" fillId="44" borderId="0" xfId="159" applyFont="1" applyFill="1" applyAlignment="1">
      <alignment horizontal="right" vertical="center"/>
    </xf>
    <xf numFmtId="0" fontId="0" fillId="0" borderId="0" xfId="0" applyAlignment="1">
      <alignment horizontal="left" vertical="top"/>
    </xf>
    <xf numFmtId="165" fontId="0" fillId="70" borderId="14" xfId="50" applyNumberFormat="1" applyFont="1" applyFill="1"/>
    <xf numFmtId="0" fontId="7" fillId="0" borderId="39" xfId="0" applyFont="1" applyBorder="1" applyAlignment="1">
      <alignment horizontal="left" vertical="top" wrapText="1"/>
    </xf>
    <xf numFmtId="0" fontId="20" fillId="0" borderId="39" xfId="0" applyFont="1" applyBorder="1" applyAlignment="1">
      <alignment horizontal="left" vertical="top" wrapText="1"/>
    </xf>
    <xf numFmtId="0" fontId="7" fillId="0" borderId="40" xfId="0" applyFont="1" applyBorder="1" applyAlignment="1">
      <alignment horizontal="left" vertical="top"/>
    </xf>
    <xf numFmtId="0" fontId="7" fillId="0" borderId="41" xfId="0" applyFont="1" applyBorder="1" applyAlignment="1">
      <alignment horizontal="left" vertical="top"/>
    </xf>
    <xf numFmtId="0" fontId="7" fillId="0" borderId="41" xfId="0" applyFont="1" applyBorder="1" applyAlignment="1">
      <alignment horizontal="left" vertical="top" wrapText="1"/>
    </xf>
    <xf numFmtId="0" fontId="88" fillId="0" borderId="39" xfId="0" applyFont="1" applyBorder="1" applyAlignment="1">
      <alignment horizontal="left" vertical="top"/>
    </xf>
    <xf numFmtId="0" fontId="7" fillId="0" borderId="0" xfId="0" applyFont="1" applyAlignment="1">
      <alignment horizontal="left" vertical="top"/>
    </xf>
    <xf numFmtId="0" fontId="0" fillId="50" borderId="0" xfId="0" applyFill="1"/>
    <xf numFmtId="0" fontId="7" fillId="33" borderId="14" xfId="46" applyFont="1"/>
    <xf numFmtId="167" fontId="20" fillId="47" borderId="14" xfId="46" applyNumberFormat="1" applyFont="1" applyFill="1"/>
    <xf numFmtId="167" fontId="20" fillId="33" borderId="14" xfId="46" applyNumberFormat="1" applyFont="1"/>
    <xf numFmtId="170" fontId="20" fillId="33" borderId="14" xfId="166" applyNumberFormat="1" applyFont="1" applyFill="1" applyBorder="1"/>
    <xf numFmtId="0" fontId="89" fillId="0" borderId="0" xfId="0" applyFont="1"/>
    <xf numFmtId="165" fontId="20" fillId="46" borderId="36" xfId="0" applyNumberFormat="1" applyFont="1" applyFill="1" applyBorder="1" applyAlignment="1">
      <alignment horizontal="right" vertical="center"/>
    </xf>
    <xf numFmtId="49" fontId="48" fillId="45" borderId="38" xfId="0" applyNumberFormat="1" applyFont="1" applyFill="1" applyBorder="1" applyAlignment="1">
      <alignment horizontal="right" vertical="center"/>
    </xf>
    <xf numFmtId="168" fontId="7" fillId="47" borderId="14" xfId="46" applyNumberFormat="1" applyFont="1" applyFill="1"/>
    <xf numFmtId="9" fontId="7" fillId="0" borderId="0" xfId="166" applyFont="1"/>
    <xf numFmtId="168" fontId="7" fillId="0" borderId="0" xfId="0" applyNumberFormat="1" applyFont="1"/>
    <xf numFmtId="0" fontId="7" fillId="0" borderId="36" xfId="0" applyFont="1" applyBorder="1"/>
    <xf numFmtId="0" fontId="20" fillId="0" borderId="0" xfId="0" applyFont="1" applyAlignment="1">
      <alignment horizontal="center"/>
    </xf>
    <xf numFmtId="0" fontId="20" fillId="0" borderId="0" xfId="0" applyFont="1"/>
    <xf numFmtId="0" fontId="34" fillId="0" borderId="0" xfId="0" applyFont="1"/>
    <xf numFmtId="170" fontId="7" fillId="0" borderId="0" xfId="166" applyNumberFormat="1" applyFont="1"/>
    <xf numFmtId="10" fontId="20" fillId="0" borderId="0" xfId="152" applyNumberFormat="1" applyAlignment="1">
      <alignment vertical="center" wrapText="1"/>
    </xf>
    <xf numFmtId="168" fontId="20" fillId="0" borderId="0" xfId="159" applyNumberFormat="1" applyAlignment="1" applyProtection="1">
      <alignment horizontal="right" vertical="center"/>
      <protection locked="0"/>
    </xf>
    <xf numFmtId="10" fontId="20" fillId="0" borderId="0" xfId="159" applyNumberFormat="1" applyAlignment="1">
      <alignment shrinkToFit="1"/>
    </xf>
    <xf numFmtId="10" fontId="20" fillId="0" borderId="0" xfId="159" applyNumberFormat="1" applyAlignment="1">
      <alignment horizontal="left" vertical="center"/>
    </xf>
    <xf numFmtId="0" fontId="53" fillId="44" borderId="42" xfId="72" applyFont="1" applyFill="1" applyBorder="1" applyAlignment="1">
      <alignment horizontal="left" vertical="center"/>
    </xf>
    <xf numFmtId="0" fontId="87" fillId="44" borderId="42" xfId="72" applyFont="1" applyFill="1" applyBorder="1" applyAlignment="1">
      <alignment horizontal="left" vertical="center"/>
    </xf>
    <xf numFmtId="1" fontId="44" fillId="0" borderId="42" xfId="0" applyNumberFormat="1" applyFont="1" applyBorder="1" applyAlignment="1">
      <alignment horizontal="center"/>
    </xf>
    <xf numFmtId="1" fontId="45" fillId="43" borderId="42" xfId="0" applyNumberFormat="1" applyFont="1" applyFill="1" applyBorder="1" applyAlignment="1">
      <alignment horizontal="center"/>
    </xf>
    <xf numFmtId="49" fontId="48" fillId="45" borderId="42" xfId="0" applyNumberFormat="1" applyFont="1" applyFill="1" applyBorder="1" applyAlignment="1">
      <alignment horizontal="right" vertical="center"/>
    </xf>
    <xf numFmtId="0" fontId="48" fillId="45" borderId="42" xfId="0" applyFont="1" applyFill="1" applyBorder="1" applyAlignment="1">
      <alignment horizontal="left" vertical="center"/>
    </xf>
    <xf numFmtId="0" fontId="49" fillId="45" borderId="42" xfId="0" applyFont="1" applyFill="1" applyBorder="1" applyAlignment="1">
      <alignment horizontal="left" vertical="center"/>
    </xf>
    <xf numFmtId="0" fontId="84" fillId="45" borderId="42" xfId="0" applyFont="1" applyFill="1" applyBorder="1" applyAlignment="1">
      <alignment horizontal="left" vertical="center"/>
    </xf>
    <xf numFmtId="0" fontId="48" fillId="45" borderId="42" xfId="0" applyFont="1" applyFill="1" applyBorder="1" applyAlignment="1">
      <alignment horizontal="center" vertical="center"/>
    </xf>
    <xf numFmtId="0" fontId="51" fillId="44" borderId="42" xfId="159" applyFont="1" applyFill="1" applyBorder="1" applyAlignment="1">
      <alignment vertical="center"/>
    </xf>
    <xf numFmtId="49" fontId="52" fillId="44" borderId="42" xfId="159" applyNumberFormat="1" applyFont="1" applyFill="1" applyBorder="1"/>
    <xf numFmtId="0" fontId="53" fillId="44" borderId="42" xfId="159" applyFont="1" applyFill="1" applyBorder="1" applyAlignment="1">
      <alignment horizontal="left" vertical="center"/>
    </xf>
    <xf numFmtId="0" fontId="51" fillId="44" borderId="42" xfId="159" applyFont="1" applyFill="1" applyBorder="1" applyAlignment="1">
      <alignment horizontal="right" vertical="center"/>
    </xf>
    <xf numFmtId="1" fontId="54" fillId="44" borderId="42" xfId="159" applyNumberFormat="1" applyFont="1" applyFill="1" applyBorder="1" applyAlignment="1">
      <alignment horizontal="left" vertical="center"/>
    </xf>
    <xf numFmtId="1" fontId="44" fillId="0" borderId="42" xfId="160" applyNumberFormat="1" applyFont="1" applyBorder="1" applyAlignment="1">
      <alignment horizontal="center"/>
    </xf>
    <xf numFmtId="1" fontId="45" fillId="43" borderId="42" xfId="160" applyNumberFormat="1" applyFont="1" applyFill="1" applyBorder="1" applyAlignment="1">
      <alignment horizontal="center"/>
    </xf>
    <xf numFmtId="49" fontId="48" fillId="45" borderId="42" xfId="160" applyNumberFormat="1" applyFont="1" applyFill="1" applyBorder="1" applyAlignment="1">
      <alignment horizontal="right" vertical="center"/>
    </xf>
    <xf numFmtId="0" fontId="48" fillId="45" borderId="42" xfId="160" applyFont="1" applyFill="1" applyBorder="1" applyAlignment="1">
      <alignment horizontal="left" vertical="center"/>
    </xf>
    <xf numFmtId="0" fontId="49" fillId="45" borderId="42" xfId="160" applyFont="1" applyFill="1" applyBorder="1" applyAlignment="1">
      <alignment horizontal="left" vertical="center"/>
    </xf>
    <xf numFmtId="167" fontId="48" fillId="45" borderId="42" xfId="0" applyNumberFormat="1" applyFont="1" applyFill="1" applyBorder="1" applyAlignment="1">
      <alignment horizontal="left" vertical="center"/>
    </xf>
    <xf numFmtId="0" fontId="43" fillId="44" borderId="42" xfId="0" applyFont="1" applyFill="1" applyBorder="1" applyAlignment="1">
      <alignment horizontal="left" vertical="center"/>
    </xf>
    <xf numFmtId="0" fontId="82" fillId="44" borderId="42" xfId="0" applyFont="1" applyFill="1" applyBorder="1" applyAlignment="1">
      <alignment horizontal="left" vertical="center"/>
    </xf>
    <xf numFmtId="0" fontId="62" fillId="0" borderId="0" xfId="168" applyAlignment="1">
      <alignment vertical="top"/>
    </xf>
    <xf numFmtId="0" fontId="62" fillId="71" borderId="0" xfId="168" applyFill="1" applyAlignment="1">
      <alignment vertical="top"/>
    </xf>
    <xf numFmtId="172" fontId="90" fillId="0" borderId="0" xfId="168" applyNumberFormat="1" applyFont="1" applyAlignment="1">
      <alignment vertical="top"/>
    </xf>
    <xf numFmtId="172" fontId="62" fillId="0" borderId="0" xfId="168" applyNumberFormat="1" applyAlignment="1">
      <alignment vertical="top"/>
    </xf>
    <xf numFmtId="0" fontId="39" fillId="71" borderId="0" xfId="0" applyFont="1" applyFill="1"/>
    <xf numFmtId="3" fontId="0" fillId="0" borderId="0" xfId="0" applyNumberFormat="1"/>
    <xf numFmtId="10" fontId="0" fillId="0" borderId="0" xfId="0" applyNumberFormat="1"/>
    <xf numFmtId="172" fontId="0" fillId="0" borderId="0" xfId="0" applyNumberFormat="1"/>
    <xf numFmtId="4" fontId="0" fillId="0" borderId="0" xfId="0" applyNumberFormat="1"/>
    <xf numFmtId="173" fontId="0" fillId="0" borderId="0" xfId="0" applyNumberFormat="1"/>
    <xf numFmtId="166" fontId="20" fillId="47" borderId="14" xfId="46" applyNumberFormat="1" applyFont="1" applyFill="1"/>
    <xf numFmtId="0" fontId="7" fillId="33" borderId="14" xfId="46" applyFont="1" applyAlignment="1">
      <alignment horizontal="center" vertical="center"/>
    </xf>
    <xf numFmtId="0" fontId="7" fillId="47" borderId="14" xfId="46" applyFont="1" applyFill="1" applyAlignment="1">
      <alignment horizontal="center" vertical="center"/>
    </xf>
    <xf numFmtId="10" fontId="62" fillId="0" borderId="0" xfId="168" applyNumberFormat="1" applyAlignment="1">
      <alignment vertical="top"/>
    </xf>
    <xf numFmtId="1" fontId="62" fillId="0" borderId="0" xfId="168" applyNumberFormat="1" applyAlignment="1">
      <alignment vertical="top"/>
    </xf>
    <xf numFmtId="0" fontId="91" fillId="0" borderId="0" xfId="0" applyFont="1"/>
    <xf numFmtId="0" fontId="62" fillId="0" borderId="0" xfId="168" applyFill="1" applyAlignment="1">
      <alignment vertical="top"/>
    </xf>
    <xf numFmtId="10" fontId="90" fillId="0" borderId="0" xfId="168" applyNumberFormat="1" applyFont="1" applyAlignment="1">
      <alignment vertical="top"/>
    </xf>
    <xf numFmtId="0" fontId="4" fillId="0" borderId="0" xfId="10981" applyFill="1" applyBorder="1" applyAlignment="1">
      <alignment vertical="top"/>
    </xf>
    <xf numFmtId="0" fontId="4" fillId="0" borderId="0" xfId="10981" applyFont="1" applyFill="1" applyAlignment="1"/>
    <xf numFmtId="0" fontId="4" fillId="0" borderId="0" xfId="11018" applyFill="1" applyAlignment="1">
      <alignment vertical="top"/>
    </xf>
    <xf numFmtId="1" fontId="7" fillId="47" borderId="14" xfId="46" applyNumberFormat="1" applyFont="1" applyFill="1"/>
    <xf numFmtId="0" fontId="39" fillId="93" borderId="0" xfId="0" applyFont="1" applyFill="1"/>
    <xf numFmtId="167" fontId="7" fillId="0" borderId="0" xfId="0" applyNumberFormat="1" applyFont="1" applyFill="1"/>
    <xf numFmtId="0" fontId="0" fillId="0" borderId="0" xfId="0" applyFill="1"/>
    <xf numFmtId="0" fontId="7" fillId="0" borderId="0" xfId="0" applyFont="1" applyFill="1" applyAlignment="1">
      <alignment horizontal="left" indent="1"/>
    </xf>
    <xf numFmtId="170" fontId="7" fillId="0" borderId="0" xfId="166" applyNumberFormat="1" applyFont="1" applyFill="1"/>
    <xf numFmtId="0" fontId="7" fillId="0" borderId="0" xfId="0" applyFont="1" applyFill="1"/>
    <xf numFmtId="0" fontId="7" fillId="0" borderId="0" xfId="0" applyFont="1" applyFill="1" applyAlignment="1">
      <alignment horizontal="left" indent="2"/>
    </xf>
    <xf numFmtId="0" fontId="7" fillId="0" borderId="0" xfId="0" applyFont="1" applyFill="1" applyAlignment="1">
      <alignment horizontal="center"/>
    </xf>
    <xf numFmtId="0" fontId="86" fillId="0" borderId="0" xfId="0" applyFont="1" applyFill="1"/>
    <xf numFmtId="0" fontId="50" fillId="0" borderId="0" xfId="0" applyFont="1" applyFill="1"/>
    <xf numFmtId="0" fontId="39" fillId="0" borderId="0" xfId="0" applyFont="1" applyFill="1"/>
    <xf numFmtId="0" fontId="7" fillId="0" borderId="51" xfId="0" applyFont="1" applyBorder="1" applyAlignment="1">
      <alignment horizontal="left" vertical="top"/>
    </xf>
    <xf numFmtId="0" fontId="7" fillId="0" borderId="52" xfId="0" applyFont="1" applyBorder="1" applyAlignment="1">
      <alignment horizontal="left" vertical="top" wrapText="1"/>
    </xf>
    <xf numFmtId="0" fontId="7" fillId="0" borderId="53" xfId="0" applyFont="1" applyBorder="1" applyAlignment="1">
      <alignment horizontal="left" vertical="top"/>
    </xf>
    <xf numFmtId="0" fontId="7" fillId="0" borderId="52" xfId="0" applyFont="1" applyBorder="1" applyAlignment="1">
      <alignment horizontal="left" vertical="top"/>
    </xf>
    <xf numFmtId="0" fontId="7" fillId="0" borderId="53" xfId="0" applyFont="1" applyBorder="1" applyAlignment="1">
      <alignment horizontal="left" vertical="top" wrapText="1"/>
    </xf>
    <xf numFmtId="0" fontId="7" fillId="0" borderId="52" xfId="0" applyFont="1" applyFill="1" applyBorder="1" applyAlignment="1">
      <alignment horizontal="left" vertical="top"/>
    </xf>
    <xf numFmtId="0" fontId="7" fillId="0" borderId="52" xfId="0" applyFont="1" applyFill="1" applyBorder="1" applyAlignment="1">
      <alignment horizontal="left" vertical="top" wrapText="1"/>
    </xf>
    <xf numFmtId="0" fontId="7" fillId="0" borderId="39" xfId="0" applyFont="1" applyFill="1" applyBorder="1" applyAlignment="1">
      <alignment horizontal="left" vertical="top"/>
    </xf>
    <xf numFmtId="0" fontId="7" fillId="0" borderId="39" xfId="0" applyFont="1" applyFill="1" applyBorder="1" applyAlignment="1">
      <alignment horizontal="left" vertical="top" wrapText="1"/>
    </xf>
    <xf numFmtId="0" fontId="120" fillId="0" borderId="0" xfId="11032" applyFont="1" applyAlignment="1">
      <alignment vertical="center"/>
    </xf>
    <xf numFmtId="0" fontId="7" fillId="0" borderId="0" xfId="11038" quotePrefix="1" applyFont="1" applyFill="1" applyBorder="1" applyAlignment="1"/>
    <xf numFmtId="3" fontId="0" fillId="50" borderId="0" xfId="0" applyNumberFormat="1" applyFill="1"/>
    <xf numFmtId="10" fontId="0" fillId="50" borderId="0" xfId="0" applyNumberFormat="1" applyFill="1"/>
    <xf numFmtId="172" fontId="0" fillId="50" borderId="0" xfId="0" applyNumberFormat="1" applyFill="1"/>
    <xf numFmtId="4" fontId="0" fillId="50" borderId="0" xfId="0" applyNumberFormat="1" applyFill="1"/>
    <xf numFmtId="173" fontId="0" fillId="50" borderId="0" xfId="0" applyNumberFormat="1" applyFill="1"/>
    <xf numFmtId="0" fontId="83" fillId="0" borderId="0" xfId="0" applyFont="1" applyFill="1"/>
    <xf numFmtId="0" fontId="119" fillId="0" borderId="0" xfId="0" applyNumberFormat="1" applyFont="1" applyFill="1" applyAlignment="1">
      <alignment horizontal="left" indent="1"/>
    </xf>
    <xf numFmtId="0" fontId="46" fillId="0" borderId="0" xfId="0" applyFont="1" applyFill="1"/>
    <xf numFmtId="0" fontId="46" fillId="0" borderId="0" xfId="0" applyFont="1" applyFill="1" applyAlignment="1">
      <alignment horizontal="left"/>
    </xf>
    <xf numFmtId="0" fontId="46" fillId="0" borderId="0" xfId="0" applyFont="1" applyFill="1" applyAlignment="1">
      <alignment horizontal="left" indent="1"/>
    </xf>
    <xf numFmtId="0" fontId="7" fillId="0" borderId="42" xfId="0" applyFont="1" applyFill="1" applyBorder="1" applyAlignment="1">
      <alignment horizontal="left" vertical="top"/>
    </xf>
    <xf numFmtId="0" fontId="7" fillId="0" borderId="42" xfId="0" applyFont="1" applyFill="1" applyBorder="1" applyAlignment="1">
      <alignment horizontal="left" vertical="top" wrapText="1"/>
    </xf>
    <xf numFmtId="185" fontId="0" fillId="50" borderId="0" xfId="0" applyNumberFormat="1" applyFill="1"/>
    <xf numFmtId="0" fontId="7" fillId="0" borderId="0" xfId="0" applyFont="1" applyAlignment="1">
      <alignment vertical="top"/>
    </xf>
    <xf numFmtId="0" fontId="0" fillId="0" borderId="0" xfId="0" applyAlignment="1">
      <alignment vertical="top"/>
    </xf>
    <xf numFmtId="0" fontId="0" fillId="50" borderId="0" xfId="0" applyFill="1" applyAlignment="1">
      <alignment vertical="top"/>
    </xf>
    <xf numFmtId="17" fontId="7" fillId="0" borderId="0" xfId="0" applyNumberFormat="1" applyFont="1" applyAlignment="1">
      <alignment vertical="top"/>
    </xf>
    <xf numFmtId="17" fontId="7" fillId="0" borderId="0" xfId="0" applyNumberFormat="1" applyFont="1" applyFill="1" applyAlignment="1">
      <alignment vertical="top"/>
    </xf>
    <xf numFmtId="0" fontId="0" fillId="0" borderId="0" xfId="0" applyFill="1" applyAlignment="1">
      <alignment vertical="top"/>
    </xf>
    <xf numFmtId="0" fontId="107" fillId="83" borderId="54" xfId="147" applyFont="1" applyFill="1" applyBorder="1" applyAlignment="1">
      <alignment horizontal="center" vertical="center" wrapText="1"/>
    </xf>
    <xf numFmtId="172" fontId="0" fillId="94" borderId="0" xfId="0" applyNumberFormat="1" applyFill="1"/>
    <xf numFmtId="0" fontId="50" fillId="0" borderId="0" xfId="0" quotePrefix="1" applyFont="1" applyFill="1" applyAlignment="1">
      <alignment horizontal="right"/>
    </xf>
    <xf numFmtId="167" fontId="7" fillId="0" borderId="0" xfId="0" quotePrefix="1" applyNumberFormat="1" applyFont="1"/>
    <xf numFmtId="167" fontId="7" fillId="94" borderId="0" xfId="0" applyNumberFormat="1" applyFont="1" applyFill="1"/>
    <xf numFmtId="0" fontId="7" fillId="94" borderId="42" xfId="0" applyFont="1" applyFill="1" applyBorder="1" applyAlignment="1">
      <alignment horizontal="left" vertical="top"/>
    </xf>
    <xf numFmtId="0" fontId="7" fillId="94" borderId="42" xfId="0" applyFont="1" applyFill="1" applyBorder="1" applyAlignment="1">
      <alignment horizontal="left" vertical="top" wrapText="1"/>
    </xf>
    <xf numFmtId="0" fontId="20" fillId="94" borderId="0" xfId="0" applyFont="1" applyFill="1"/>
    <xf numFmtId="168" fontId="20" fillId="0" borderId="0" xfId="159" applyNumberFormat="1" applyFill="1" applyAlignment="1">
      <alignment horizontal="right" vertical="center"/>
    </xf>
    <xf numFmtId="17" fontId="7" fillId="94" borderId="0" xfId="0" applyNumberFormat="1" applyFont="1" applyFill="1" applyAlignment="1">
      <alignment vertical="top"/>
    </xf>
  </cellXfs>
  <cellStyles count="11041">
    <cellStyle name="%" xfId="74"/>
    <cellStyle name="% 2" xfId="11010"/>
    <cellStyle name="% 3" xfId="5636"/>
    <cellStyle name="% 4" xfId="5675"/>
    <cellStyle name="% 5" xfId="5622"/>
    <cellStyle name="]_x000d__x000a_Zoomed=1_x000d__x000a_Row=0_x000d__x000a_Column=0_x000d__x000a_Height=0_x000d__x000a_Width=0_x000d__x000a_FontName=FoxFont_x000d__x000a_FontStyle=0_x000d__x000a_FontSize=9_x000d__x000a_PrtFontName=FoxPrin" xfId="84"/>
    <cellStyle name="20% - Accent1" xfId="17" builtinId="30" customBuiltin="1"/>
    <cellStyle name="20% - Accent1 2" xfId="85"/>
    <cellStyle name="20% - Accent1 3" xfId="8316"/>
    <cellStyle name="20% - Accent2" xfId="21" builtinId="34" customBuiltin="1"/>
    <cellStyle name="20% - Accent2 2" xfId="86"/>
    <cellStyle name="20% - Accent2 3" xfId="10790"/>
    <cellStyle name="20% - Accent3" xfId="25" builtinId="38" customBuiltin="1"/>
    <cellStyle name="20% - Accent3 2" xfId="87"/>
    <cellStyle name="20% - Accent3 3" xfId="10968"/>
    <cellStyle name="20% - Accent4" xfId="29" builtinId="42" customBuiltin="1"/>
    <cellStyle name="20% - Accent4 2" xfId="88"/>
    <cellStyle name="20% - Accent4 3" xfId="10975"/>
    <cellStyle name="20% - Accent5" xfId="33" builtinId="46" customBuiltin="1"/>
    <cellStyle name="20% - Accent5 2" xfId="89"/>
    <cellStyle name="20% - Accent5 3" xfId="10983"/>
    <cellStyle name="20% - Accent6" xfId="37" builtinId="50" customBuiltin="1"/>
    <cellStyle name="20% - Accent6 2" xfId="90"/>
    <cellStyle name="20% - Accent6 3" xfId="10969"/>
    <cellStyle name="40% - Accent1" xfId="18" builtinId="31" customBuiltin="1"/>
    <cellStyle name="40% - Accent1 2" xfId="91"/>
    <cellStyle name="40% - Accent1 3" xfId="11006"/>
    <cellStyle name="40% - Accent2" xfId="22" builtinId="35" customBuiltin="1"/>
    <cellStyle name="40% - Accent2 2" xfId="92"/>
    <cellStyle name="40% - Accent2 3" xfId="5668"/>
    <cellStyle name="40% - Accent3" xfId="26" builtinId="39" customBuiltin="1"/>
    <cellStyle name="40% - Accent3 2" xfId="93"/>
    <cellStyle name="40% - Accent3 3" xfId="10977"/>
    <cellStyle name="40% - Accent4" xfId="30" builtinId="43" customBuiltin="1"/>
    <cellStyle name="40% - Accent4 2" xfId="94"/>
    <cellStyle name="40% - Accent4 3" xfId="10993"/>
    <cellStyle name="40% - Accent5" xfId="34" builtinId="47" customBuiltin="1"/>
    <cellStyle name="40% - Accent5 2" xfId="95"/>
    <cellStyle name="40% - Accent5 3" xfId="10974"/>
    <cellStyle name="40% - Accent6" xfId="38" builtinId="51" customBuiltin="1"/>
    <cellStyle name="40% - Accent6 2" xfId="96"/>
    <cellStyle name="40% - Accent6 3" xfId="10982"/>
    <cellStyle name="60% - Accent1" xfId="19" builtinId="32" customBuiltin="1"/>
    <cellStyle name="60% - Accent1 2" xfId="97"/>
    <cellStyle name="60% - Accent1 3" xfId="10980"/>
    <cellStyle name="60% - Accent2" xfId="23" builtinId="36" customBuiltin="1"/>
    <cellStyle name="60% - Accent2 2" xfId="98"/>
    <cellStyle name="60% - Accent2 3" xfId="10987"/>
    <cellStyle name="60% - Accent3" xfId="27" builtinId="40" customBuiltin="1"/>
    <cellStyle name="60% - Accent3 2" xfId="99"/>
    <cellStyle name="60% - Accent3 3" xfId="11004"/>
    <cellStyle name="60% - Accent4" xfId="31" builtinId="44" customBuiltin="1"/>
    <cellStyle name="60% - Accent4 2" xfId="100"/>
    <cellStyle name="60% - Accent4 3" xfId="10972"/>
    <cellStyle name="60% - Accent5" xfId="35" builtinId="48" customBuiltin="1"/>
    <cellStyle name="60% - Accent5 2" xfId="101"/>
    <cellStyle name="60% - Accent5 3" xfId="10973"/>
    <cellStyle name="60% - Accent6" xfId="39" builtinId="52" customBuiltin="1"/>
    <cellStyle name="60% - Accent6 2" xfId="102"/>
    <cellStyle name="60% - Accent6 3" xfId="10971"/>
    <cellStyle name="Accent1" xfId="16" builtinId="29" customBuiltin="1"/>
    <cellStyle name="Accent1 2" xfId="103"/>
    <cellStyle name="Accent1 3" xfId="5663"/>
    <cellStyle name="Accent2" xfId="20" builtinId="33" customBuiltin="1"/>
    <cellStyle name="Accent2 2" xfId="104"/>
    <cellStyle name="Accent2 3" xfId="5658"/>
    <cellStyle name="Accent3" xfId="24" builtinId="37" customBuiltin="1"/>
    <cellStyle name="Accent3 2" xfId="105"/>
    <cellStyle name="Accent3 3" xfId="5662"/>
    <cellStyle name="Accent4" xfId="28" builtinId="41" customBuiltin="1"/>
    <cellStyle name="Accent4 2" xfId="106"/>
    <cellStyle name="Accent4 3" xfId="10976"/>
    <cellStyle name="Accent5" xfId="32" builtinId="45" customBuiltin="1"/>
    <cellStyle name="Accent5 2" xfId="107"/>
    <cellStyle name="Accent5 3" xfId="11009"/>
    <cellStyle name="Accent6" xfId="36" builtinId="49" customBuiltin="1"/>
    <cellStyle name="Accent6 2" xfId="108"/>
    <cellStyle name="Accent6 3" xfId="5638"/>
    <cellStyle name="Att1" xfId="109"/>
    <cellStyle name="Att1 2" xfId="110"/>
    <cellStyle name="Att1 2 2" xfId="378"/>
    <cellStyle name="Att1 3" xfId="111"/>
    <cellStyle name="Att1 3 2" xfId="379"/>
    <cellStyle name="Att1 3 3" xfId="380"/>
    <cellStyle name="Att1 4" xfId="381"/>
    <cellStyle name="Att1 4 2" xfId="382"/>
    <cellStyle name="Att1 4 3" xfId="383"/>
    <cellStyle name="Bad" xfId="6" builtinId="27" customBuiltin="1"/>
    <cellStyle name="Bad 2" xfId="112"/>
    <cellStyle name="Bad 3" xfId="8142"/>
    <cellStyle name="BM CheckSum" xfId="40"/>
    <cellStyle name="BM CheckSum 2" xfId="10970"/>
    <cellStyle name="BM Header Main" xfId="41"/>
    <cellStyle name="BM Header Secondary" xfId="42"/>
    <cellStyle name="BM Heading 1" xfId="43"/>
    <cellStyle name="BM Heading 2" xfId="44"/>
    <cellStyle name="BM Heading 3" xfId="45"/>
    <cellStyle name="BM Input" xfId="46"/>
    <cellStyle name="BM Input External Link" xfId="47"/>
    <cellStyle name="BM Input Modeller" xfId="48"/>
    <cellStyle name="BM Label" xfId="49"/>
    <cellStyle name="BM Modellers Input" xfId="50"/>
    <cellStyle name="BM UF" xfId="51"/>
    <cellStyle name="BMNumber" xfId="52"/>
    <cellStyle name="BMRangeName" xfId="53"/>
    <cellStyle name="bold_text" xfId="113"/>
    <cellStyle name="boldbluetxt_green" xfId="114"/>
    <cellStyle name="box" xfId="115"/>
    <cellStyle name="box 2" xfId="116"/>
    <cellStyle name="box 3" xfId="117"/>
    <cellStyle name="Brand Align Left Text" xfId="54"/>
    <cellStyle name="Brand Default" xfId="55"/>
    <cellStyle name="Brand Percent" xfId="56"/>
    <cellStyle name="Brand Source" xfId="57"/>
    <cellStyle name="Brand Subtitle with Underline" xfId="58"/>
    <cellStyle name="Brand Subtitle without Underline" xfId="59"/>
    <cellStyle name="Brand Title" xfId="60"/>
    <cellStyle name="Calculation" xfId="10" builtinId="22" customBuiltin="1"/>
    <cellStyle name="Calculation 2" xfId="118"/>
    <cellStyle name="Calculation 2 2" xfId="11028"/>
    <cellStyle name="Calculation 2 3" xfId="203"/>
    <cellStyle name="Calculation 3" xfId="8139"/>
    <cellStyle name="Check Cell" xfId="12" builtinId="23" customBuiltin="1"/>
    <cellStyle name="Check Cell 2" xfId="119"/>
    <cellStyle name="Check Cell 3" xfId="8140"/>
    <cellStyle name="Column 1" xfId="199"/>
    <cellStyle name="Column 2 + 3" xfId="200"/>
    <cellStyle name="Column 4" xfId="201"/>
    <cellStyle name="Comma 10" xfId="2840"/>
    <cellStyle name="Comma 10 2" xfId="5513"/>
    <cellStyle name="Comma 10 2 2" xfId="10843"/>
    <cellStyle name="Comma 10 3" xfId="8202"/>
    <cellStyle name="Comma 11" xfId="222"/>
    <cellStyle name="Comma 11 2" xfId="2955"/>
    <cellStyle name="Comma 11 2 2" xfId="8315"/>
    <cellStyle name="Comma 11 3" xfId="5657"/>
    <cellStyle name="Comma 12" xfId="172"/>
    <cellStyle name="Comma 12 2" xfId="5634"/>
    <cellStyle name="Comma 13" xfId="5623"/>
    <cellStyle name="Comma 14" xfId="10997"/>
    <cellStyle name="Comma 2" xfId="75"/>
    <cellStyle name="Comma 2 10" xfId="385"/>
    <cellStyle name="Comma 2 10 2" xfId="386"/>
    <cellStyle name="Comma 2 10 2 2" xfId="387"/>
    <cellStyle name="Comma 2 10 2 2 2" xfId="3087"/>
    <cellStyle name="Comma 2 10 2 2 2 2" xfId="8429"/>
    <cellStyle name="Comma 2 10 2 2 3" xfId="5781"/>
    <cellStyle name="Comma 2 10 2 3" xfId="3086"/>
    <cellStyle name="Comma 2 10 2 3 2" xfId="8428"/>
    <cellStyle name="Comma 2 10 2 4" xfId="5780"/>
    <cellStyle name="Comma 2 10 3" xfId="388"/>
    <cellStyle name="Comma 2 10 3 2" xfId="3088"/>
    <cellStyle name="Comma 2 10 3 2 2" xfId="8430"/>
    <cellStyle name="Comma 2 10 3 3" xfId="5782"/>
    <cellStyle name="Comma 2 10 4" xfId="389"/>
    <cellStyle name="Comma 2 10 4 2" xfId="3089"/>
    <cellStyle name="Comma 2 10 4 2 2" xfId="8431"/>
    <cellStyle name="Comma 2 10 4 3" xfId="5783"/>
    <cellStyle name="Comma 2 10 5" xfId="3085"/>
    <cellStyle name="Comma 2 10 5 2" xfId="8427"/>
    <cellStyle name="Comma 2 10 6" xfId="5779"/>
    <cellStyle name="Comma 2 11" xfId="390"/>
    <cellStyle name="Comma 2 11 2" xfId="391"/>
    <cellStyle name="Comma 2 11 2 2" xfId="392"/>
    <cellStyle name="Comma 2 11 2 2 2" xfId="3092"/>
    <cellStyle name="Comma 2 11 2 2 2 2" xfId="8434"/>
    <cellStyle name="Comma 2 11 2 2 3" xfId="5786"/>
    <cellStyle name="Comma 2 11 2 3" xfId="3091"/>
    <cellStyle name="Comma 2 11 2 3 2" xfId="8433"/>
    <cellStyle name="Comma 2 11 2 4" xfId="5785"/>
    <cellStyle name="Comma 2 11 3" xfId="393"/>
    <cellStyle name="Comma 2 11 3 2" xfId="3093"/>
    <cellStyle name="Comma 2 11 3 2 2" xfId="8435"/>
    <cellStyle name="Comma 2 11 3 3" xfId="5787"/>
    <cellStyle name="Comma 2 11 4" xfId="394"/>
    <cellStyle name="Comma 2 11 4 2" xfId="3094"/>
    <cellStyle name="Comma 2 11 4 2 2" xfId="8436"/>
    <cellStyle name="Comma 2 11 4 3" xfId="5788"/>
    <cellStyle name="Comma 2 11 5" xfId="3090"/>
    <cellStyle name="Comma 2 11 5 2" xfId="8432"/>
    <cellStyle name="Comma 2 11 6" xfId="5784"/>
    <cellStyle name="Comma 2 12" xfId="395"/>
    <cellStyle name="Comma 2 12 2" xfId="396"/>
    <cellStyle name="Comma 2 12 2 2" xfId="397"/>
    <cellStyle name="Comma 2 12 2 2 2" xfId="3097"/>
    <cellStyle name="Comma 2 12 2 2 2 2" xfId="8439"/>
    <cellStyle name="Comma 2 12 2 2 3" xfId="5791"/>
    <cellStyle name="Comma 2 12 2 3" xfId="3096"/>
    <cellStyle name="Comma 2 12 2 3 2" xfId="8438"/>
    <cellStyle name="Comma 2 12 2 4" xfId="5790"/>
    <cellStyle name="Comma 2 12 3" xfId="398"/>
    <cellStyle name="Comma 2 12 3 2" xfId="3098"/>
    <cellStyle name="Comma 2 12 3 2 2" xfId="8440"/>
    <cellStyle name="Comma 2 12 3 3" xfId="5792"/>
    <cellStyle name="Comma 2 12 4" xfId="399"/>
    <cellStyle name="Comma 2 12 4 2" xfId="3099"/>
    <cellStyle name="Comma 2 12 4 2 2" xfId="8441"/>
    <cellStyle name="Comma 2 12 4 3" xfId="5793"/>
    <cellStyle name="Comma 2 12 5" xfId="3095"/>
    <cellStyle name="Comma 2 12 5 2" xfId="8437"/>
    <cellStyle name="Comma 2 12 6" xfId="5789"/>
    <cellStyle name="Comma 2 13" xfId="400"/>
    <cellStyle name="Comma 2 13 2" xfId="401"/>
    <cellStyle name="Comma 2 13 2 2" xfId="402"/>
    <cellStyle name="Comma 2 13 2 2 2" xfId="3102"/>
    <cellStyle name="Comma 2 13 2 2 2 2" xfId="8444"/>
    <cellStyle name="Comma 2 13 2 2 3" xfId="5796"/>
    <cellStyle name="Comma 2 13 2 3" xfId="3101"/>
    <cellStyle name="Comma 2 13 2 3 2" xfId="8443"/>
    <cellStyle name="Comma 2 13 2 4" xfId="5795"/>
    <cellStyle name="Comma 2 13 3" xfId="403"/>
    <cellStyle name="Comma 2 13 3 2" xfId="3103"/>
    <cellStyle name="Comma 2 13 3 2 2" xfId="8445"/>
    <cellStyle name="Comma 2 13 3 3" xfId="5797"/>
    <cellStyle name="Comma 2 13 4" xfId="404"/>
    <cellStyle name="Comma 2 13 4 2" xfId="3104"/>
    <cellStyle name="Comma 2 13 4 2 2" xfId="8446"/>
    <cellStyle name="Comma 2 13 4 3" xfId="5798"/>
    <cellStyle name="Comma 2 13 5" xfId="3100"/>
    <cellStyle name="Comma 2 13 5 2" xfId="8442"/>
    <cellStyle name="Comma 2 13 6" xfId="5794"/>
    <cellStyle name="Comma 2 14" xfId="405"/>
    <cellStyle name="Comma 2 14 2" xfId="406"/>
    <cellStyle name="Comma 2 14 2 2" xfId="3106"/>
    <cellStyle name="Comma 2 14 2 2 2" xfId="8448"/>
    <cellStyle name="Comma 2 14 2 3" xfId="5800"/>
    <cellStyle name="Comma 2 14 3" xfId="407"/>
    <cellStyle name="Comma 2 14 3 2" xfId="3107"/>
    <cellStyle name="Comma 2 14 3 2 2" xfId="8449"/>
    <cellStyle name="Comma 2 14 3 3" xfId="5801"/>
    <cellStyle name="Comma 2 14 4" xfId="3105"/>
    <cellStyle name="Comma 2 14 4 2" xfId="8447"/>
    <cellStyle name="Comma 2 14 5" xfId="5799"/>
    <cellStyle name="Comma 2 15" xfId="408"/>
    <cellStyle name="Comma 2 15 2" xfId="409"/>
    <cellStyle name="Comma 2 15 2 2" xfId="3109"/>
    <cellStyle name="Comma 2 15 2 2 2" xfId="8451"/>
    <cellStyle name="Comma 2 15 2 3" xfId="5803"/>
    <cellStyle name="Comma 2 15 3" xfId="3108"/>
    <cellStyle name="Comma 2 15 3 2" xfId="8450"/>
    <cellStyle name="Comma 2 15 4" xfId="5802"/>
    <cellStyle name="Comma 2 16" xfId="410"/>
    <cellStyle name="Comma 2 16 2" xfId="3110"/>
    <cellStyle name="Comma 2 16 2 2" xfId="8452"/>
    <cellStyle name="Comma 2 16 3" xfId="5804"/>
    <cellStyle name="Comma 2 17" xfId="411"/>
    <cellStyle name="Comma 2 17 2" xfId="3111"/>
    <cellStyle name="Comma 2 17 2 2" xfId="8453"/>
    <cellStyle name="Comma 2 17 3" xfId="5805"/>
    <cellStyle name="Comma 2 18" xfId="412"/>
    <cellStyle name="Comma 2 18 2" xfId="3112"/>
    <cellStyle name="Comma 2 18 2 2" xfId="8454"/>
    <cellStyle name="Comma 2 18 3" xfId="5806"/>
    <cellStyle name="Comma 2 19" xfId="2773"/>
    <cellStyle name="Comma 2 19 2" xfId="5448"/>
    <cellStyle name="Comma 2 19 2 2" xfId="10787"/>
    <cellStyle name="Comma 2 19 3" xfId="8144"/>
    <cellStyle name="Comma 2 2" xfId="238"/>
    <cellStyle name="Comma 2 2 10" xfId="414"/>
    <cellStyle name="Comma 2 2 10 2" xfId="415"/>
    <cellStyle name="Comma 2 2 10 2 2" xfId="3115"/>
    <cellStyle name="Comma 2 2 10 2 2 2" xfId="8457"/>
    <cellStyle name="Comma 2 2 10 2 3" xfId="5809"/>
    <cellStyle name="Comma 2 2 10 3" xfId="416"/>
    <cellStyle name="Comma 2 2 10 3 2" xfId="3116"/>
    <cellStyle name="Comma 2 2 10 3 2 2" xfId="8458"/>
    <cellStyle name="Comma 2 2 10 3 3" xfId="5810"/>
    <cellStyle name="Comma 2 2 10 4" xfId="3114"/>
    <cellStyle name="Comma 2 2 10 4 2" xfId="8456"/>
    <cellStyle name="Comma 2 2 10 5" xfId="5808"/>
    <cellStyle name="Comma 2 2 11" xfId="417"/>
    <cellStyle name="Comma 2 2 11 2" xfId="418"/>
    <cellStyle name="Comma 2 2 11 2 2" xfId="3118"/>
    <cellStyle name="Comma 2 2 11 2 2 2" xfId="8460"/>
    <cellStyle name="Comma 2 2 11 2 3" xfId="5812"/>
    <cellStyle name="Comma 2 2 11 3" xfId="3117"/>
    <cellStyle name="Comma 2 2 11 3 2" xfId="8459"/>
    <cellStyle name="Comma 2 2 11 4" xfId="5811"/>
    <cellStyle name="Comma 2 2 12" xfId="419"/>
    <cellStyle name="Comma 2 2 12 2" xfId="3119"/>
    <cellStyle name="Comma 2 2 12 2 2" xfId="8461"/>
    <cellStyle name="Comma 2 2 12 3" xfId="5813"/>
    <cellStyle name="Comma 2 2 13" xfId="420"/>
    <cellStyle name="Comma 2 2 13 2" xfId="3120"/>
    <cellStyle name="Comma 2 2 13 2 2" xfId="8462"/>
    <cellStyle name="Comma 2 2 13 3" xfId="5814"/>
    <cellStyle name="Comma 2 2 14" xfId="421"/>
    <cellStyle name="Comma 2 2 14 2" xfId="3121"/>
    <cellStyle name="Comma 2 2 14 2 2" xfId="8463"/>
    <cellStyle name="Comma 2 2 14 3" xfId="5815"/>
    <cellStyle name="Comma 2 2 15" xfId="2779"/>
    <cellStyle name="Comma 2 2 15 2" xfId="5453"/>
    <cellStyle name="Comma 2 2 15 2 2" xfId="10791"/>
    <cellStyle name="Comma 2 2 15 3" xfId="8147"/>
    <cellStyle name="Comma 2 2 16" xfId="2842"/>
    <cellStyle name="Comma 2 2 16 2" xfId="5515"/>
    <cellStyle name="Comma 2 2 16 2 2" xfId="10845"/>
    <cellStyle name="Comma 2 2 16 3" xfId="8204"/>
    <cellStyle name="Comma 2 2 17" xfId="413"/>
    <cellStyle name="Comma 2 2 17 2" xfId="3113"/>
    <cellStyle name="Comma 2 2 17 2 2" xfId="8455"/>
    <cellStyle name="Comma 2 2 17 3" xfId="5807"/>
    <cellStyle name="Comma 2 2 18" xfId="2967"/>
    <cellStyle name="Comma 2 2 18 2" xfId="8320"/>
    <cellStyle name="Comma 2 2 19" xfId="5664"/>
    <cellStyle name="Comma 2 2 2" xfId="254"/>
    <cellStyle name="Comma 2 2 2 10" xfId="423"/>
    <cellStyle name="Comma 2 2 2 10 2" xfId="3123"/>
    <cellStyle name="Comma 2 2 2 10 2 2" xfId="8465"/>
    <cellStyle name="Comma 2 2 2 10 3" xfId="5817"/>
    <cellStyle name="Comma 2 2 2 11" xfId="2784"/>
    <cellStyle name="Comma 2 2 2 11 2" xfId="5457"/>
    <cellStyle name="Comma 2 2 2 11 2 2" xfId="10794"/>
    <cellStyle name="Comma 2 2 2 11 3" xfId="8151"/>
    <cellStyle name="Comma 2 2 2 12" xfId="2845"/>
    <cellStyle name="Comma 2 2 2 12 2" xfId="5518"/>
    <cellStyle name="Comma 2 2 2 12 2 2" xfId="10848"/>
    <cellStyle name="Comma 2 2 2 12 3" xfId="8207"/>
    <cellStyle name="Comma 2 2 2 13" xfId="422"/>
    <cellStyle name="Comma 2 2 2 13 2" xfId="3122"/>
    <cellStyle name="Comma 2 2 2 13 2 2" xfId="8464"/>
    <cellStyle name="Comma 2 2 2 13 3" xfId="5816"/>
    <cellStyle name="Comma 2 2 2 14" xfId="2975"/>
    <cellStyle name="Comma 2 2 2 14 2" xfId="8323"/>
    <cellStyle name="Comma 2 2 2 15" xfId="5672"/>
    <cellStyle name="Comma 2 2 2 2" xfId="278"/>
    <cellStyle name="Comma 2 2 2 2 10" xfId="2792"/>
    <cellStyle name="Comma 2 2 2 2 10 2" xfId="5465"/>
    <cellStyle name="Comma 2 2 2 2 10 2 2" xfId="10801"/>
    <cellStyle name="Comma 2 2 2 2 10 3" xfId="8158"/>
    <cellStyle name="Comma 2 2 2 2 11" xfId="2852"/>
    <cellStyle name="Comma 2 2 2 2 11 2" xfId="5525"/>
    <cellStyle name="Comma 2 2 2 2 11 2 2" xfId="10855"/>
    <cellStyle name="Comma 2 2 2 2 11 3" xfId="8214"/>
    <cellStyle name="Comma 2 2 2 2 12" xfId="424"/>
    <cellStyle name="Comma 2 2 2 2 12 2" xfId="3124"/>
    <cellStyle name="Comma 2 2 2 2 12 2 2" xfId="8466"/>
    <cellStyle name="Comma 2 2 2 2 12 3" xfId="5818"/>
    <cellStyle name="Comma 2 2 2 2 13" xfId="2985"/>
    <cellStyle name="Comma 2 2 2 2 13 2" xfId="8330"/>
    <cellStyle name="Comma 2 2 2 2 14" xfId="5681"/>
    <cellStyle name="Comma 2 2 2 2 2" xfId="291"/>
    <cellStyle name="Comma 2 2 2 2 2 2" xfId="320"/>
    <cellStyle name="Comma 2 2 2 2 2 2 2" xfId="374"/>
    <cellStyle name="Comma 2 2 2 2 2 2 2 2" xfId="2946"/>
    <cellStyle name="Comma 2 2 2 2 2 2 2 2 2" xfId="5619"/>
    <cellStyle name="Comma 2 2 2 2 2 2 2 2 2 2" xfId="10949"/>
    <cellStyle name="Comma 2 2 2 2 2 2 2 2 3" xfId="8308"/>
    <cellStyle name="Comma 2 2 2 2 2 2 2 3" xfId="427"/>
    <cellStyle name="Comma 2 2 2 2 2 2 2 3 2" xfId="3127"/>
    <cellStyle name="Comma 2 2 2 2 2 2 2 3 2 2" xfId="8469"/>
    <cellStyle name="Comma 2 2 2 2 2 2 2 3 3" xfId="5821"/>
    <cellStyle name="Comma 2 2 2 2 2 2 2 4" xfId="3081"/>
    <cellStyle name="Comma 2 2 2 2 2 2 2 4 2" xfId="8424"/>
    <cellStyle name="Comma 2 2 2 2 2 2 2 5" xfId="5776"/>
    <cellStyle name="Comma 2 2 2 2 2 2 3" xfId="2833"/>
    <cellStyle name="Comma 2 2 2 2 2 2 3 2" xfId="5506"/>
    <cellStyle name="Comma 2 2 2 2 2 2 3 2 2" xfId="10841"/>
    <cellStyle name="Comma 2 2 2 2 2 2 3 3" xfId="8198"/>
    <cellStyle name="Comma 2 2 2 2 2 2 4" xfId="2892"/>
    <cellStyle name="Comma 2 2 2 2 2 2 4 2" xfId="5565"/>
    <cellStyle name="Comma 2 2 2 2 2 2 4 2 2" xfId="10895"/>
    <cellStyle name="Comma 2 2 2 2 2 2 4 3" xfId="8254"/>
    <cellStyle name="Comma 2 2 2 2 2 2 5" xfId="426"/>
    <cellStyle name="Comma 2 2 2 2 2 2 5 2" xfId="3126"/>
    <cellStyle name="Comma 2 2 2 2 2 2 5 2 2" xfId="8468"/>
    <cellStyle name="Comma 2 2 2 2 2 2 5 3" xfId="5820"/>
    <cellStyle name="Comma 2 2 2 2 2 2 6" xfId="3027"/>
    <cellStyle name="Comma 2 2 2 2 2 2 6 2" xfId="8370"/>
    <cellStyle name="Comma 2 2 2 2 2 2 7" xfId="5722"/>
    <cellStyle name="Comma 2 2 2 2 2 3" xfId="347"/>
    <cellStyle name="Comma 2 2 2 2 2 3 2" xfId="2919"/>
    <cellStyle name="Comma 2 2 2 2 2 3 2 2" xfId="5592"/>
    <cellStyle name="Comma 2 2 2 2 2 3 2 2 2" xfId="10922"/>
    <cellStyle name="Comma 2 2 2 2 2 3 2 3" xfId="8281"/>
    <cellStyle name="Comma 2 2 2 2 2 3 3" xfId="428"/>
    <cellStyle name="Comma 2 2 2 2 2 3 3 2" xfId="3128"/>
    <cellStyle name="Comma 2 2 2 2 2 3 3 2 2" xfId="8470"/>
    <cellStyle name="Comma 2 2 2 2 2 3 3 3" xfId="5822"/>
    <cellStyle name="Comma 2 2 2 2 2 3 4" xfId="3054"/>
    <cellStyle name="Comma 2 2 2 2 2 3 4 2" xfId="8397"/>
    <cellStyle name="Comma 2 2 2 2 2 3 5" xfId="5749"/>
    <cellStyle name="Comma 2 2 2 2 2 4" xfId="429"/>
    <cellStyle name="Comma 2 2 2 2 2 4 2" xfId="3129"/>
    <cellStyle name="Comma 2 2 2 2 2 4 2 2" xfId="8471"/>
    <cellStyle name="Comma 2 2 2 2 2 4 3" xfId="5823"/>
    <cellStyle name="Comma 2 2 2 2 2 5" xfId="2805"/>
    <cellStyle name="Comma 2 2 2 2 2 5 2" xfId="5478"/>
    <cellStyle name="Comma 2 2 2 2 2 5 2 2" xfId="10814"/>
    <cellStyle name="Comma 2 2 2 2 2 5 3" xfId="8171"/>
    <cellStyle name="Comma 2 2 2 2 2 6" xfId="2865"/>
    <cellStyle name="Comma 2 2 2 2 2 6 2" xfId="5538"/>
    <cellStyle name="Comma 2 2 2 2 2 6 2 2" xfId="10868"/>
    <cellStyle name="Comma 2 2 2 2 2 6 3" xfId="8227"/>
    <cellStyle name="Comma 2 2 2 2 2 7" xfId="425"/>
    <cellStyle name="Comma 2 2 2 2 2 7 2" xfId="3125"/>
    <cellStyle name="Comma 2 2 2 2 2 7 2 2" xfId="8467"/>
    <cellStyle name="Comma 2 2 2 2 2 7 3" xfId="5819"/>
    <cellStyle name="Comma 2 2 2 2 2 8" xfId="2998"/>
    <cellStyle name="Comma 2 2 2 2 2 8 2" xfId="8343"/>
    <cellStyle name="Comma 2 2 2 2 2 9" xfId="5694"/>
    <cellStyle name="Comma 2 2 2 2 3" xfId="307"/>
    <cellStyle name="Comma 2 2 2 2 3 2" xfId="361"/>
    <cellStyle name="Comma 2 2 2 2 3 2 2" xfId="432"/>
    <cellStyle name="Comma 2 2 2 2 3 2 2 2" xfId="3132"/>
    <cellStyle name="Comma 2 2 2 2 3 2 2 2 2" xfId="8474"/>
    <cellStyle name="Comma 2 2 2 2 3 2 2 3" xfId="5826"/>
    <cellStyle name="Comma 2 2 2 2 3 2 3" xfId="2933"/>
    <cellStyle name="Comma 2 2 2 2 3 2 3 2" xfId="5606"/>
    <cellStyle name="Comma 2 2 2 2 3 2 3 2 2" xfId="10936"/>
    <cellStyle name="Comma 2 2 2 2 3 2 3 3" xfId="8295"/>
    <cellStyle name="Comma 2 2 2 2 3 2 4" xfId="431"/>
    <cellStyle name="Comma 2 2 2 2 3 2 4 2" xfId="3131"/>
    <cellStyle name="Comma 2 2 2 2 3 2 4 2 2" xfId="8473"/>
    <cellStyle name="Comma 2 2 2 2 3 2 4 3" xfId="5825"/>
    <cellStyle name="Comma 2 2 2 2 3 2 5" xfId="3068"/>
    <cellStyle name="Comma 2 2 2 2 3 2 5 2" xfId="8411"/>
    <cellStyle name="Comma 2 2 2 2 3 2 6" xfId="5763"/>
    <cellStyle name="Comma 2 2 2 2 3 3" xfId="433"/>
    <cellStyle name="Comma 2 2 2 2 3 3 2" xfId="3133"/>
    <cellStyle name="Comma 2 2 2 2 3 3 2 2" xfId="8475"/>
    <cellStyle name="Comma 2 2 2 2 3 3 3" xfId="5827"/>
    <cellStyle name="Comma 2 2 2 2 3 4" xfId="434"/>
    <cellStyle name="Comma 2 2 2 2 3 4 2" xfId="3134"/>
    <cellStyle name="Comma 2 2 2 2 3 4 2 2" xfId="8476"/>
    <cellStyle name="Comma 2 2 2 2 3 4 3" xfId="5828"/>
    <cellStyle name="Comma 2 2 2 2 3 5" xfId="2820"/>
    <cellStyle name="Comma 2 2 2 2 3 5 2" xfId="5493"/>
    <cellStyle name="Comma 2 2 2 2 3 5 2 2" xfId="10828"/>
    <cellStyle name="Comma 2 2 2 2 3 5 3" xfId="8185"/>
    <cellStyle name="Comma 2 2 2 2 3 6" xfId="2879"/>
    <cellStyle name="Comma 2 2 2 2 3 6 2" xfId="5552"/>
    <cellStyle name="Comma 2 2 2 2 3 6 2 2" xfId="10882"/>
    <cellStyle name="Comma 2 2 2 2 3 6 3" xfId="8241"/>
    <cellStyle name="Comma 2 2 2 2 3 7" xfId="430"/>
    <cellStyle name="Comma 2 2 2 2 3 7 2" xfId="3130"/>
    <cellStyle name="Comma 2 2 2 2 3 7 2 2" xfId="8472"/>
    <cellStyle name="Comma 2 2 2 2 3 7 3" xfId="5824"/>
    <cellStyle name="Comma 2 2 2 2 3 8" xfId="3014"/>
    <cellStyle name="Comma 2 2 2 2 3 8 2" xfId="8357"/>
    <cellStyle name="Comma 2 2 2 2 3 9" xfId="5709"/>
    <cellStyle name="Comma 2 2 2 2 4" xfId="334"/>
    <cellStyle name="Comma 2 2 2 2 4 2" xfId="436"/>
    <cellStyle name="Comma 2 2 2 2 4 2 2" xfId="437"/>
    <cellStyle name="Comma 2 2 2 2 4 2 2 2" xfId="3137"/>
    <cellStyle name="Comma 2 2 2 2 4 2 2 2 2" xfId="8479"/>
    <cellStyle name="Comma 2 2 2 2 4 2 2 3" xfId="5831"/>
    <cellStyle name="Comma 2 2 2 2 4 2 3" xfId="3136"/>
    <cellStyle name="Comma 2 2 2 2 4 2 3 2" xfId="8478"/>
    <cellStyle name="Comma 2 2 2 2 4 2 4" xfId="5830"/>
    <cellStyle name="Comma 2 2 2 2 4 3" xfId="438"/>
    <cellStyle name="Comma 2 2 2 2 4 3 2" xfId="3138"/>
    <cellStyle name="Comma 2 2 2 2 4 3 2 2" xfId="8480"/>
    <cellStyle name="Comma 2 2 2 2 4 3 3" xfId="5832"/>
    <cellStyle name="Comma 2 2 2 2 4 4" xfId="439"/>
    <cellStyle name="Comma 2 2 2 2 4 4 2" xfId="3139"/>
    <cellStyle name="Comma 2 2 2 2 4 4 2 2" xfId="8481"/>
    <cellStyle name="Comma 2 2 2 2 4 4 3" xfId="5833"/>
    <cellStyle name="Comma 2 2 2 2 4 5" xfId="2906"/>
    <cellStyle name="Comma 2 2 2 2 4 5 2" xfId="5579"/>
    <cellStyle name="Comma 2 2 2 2 4 5 2 2" xfId="10909"/>
    <cellStyle name="Comma 2 2 2 2 4 5 3" xfId="8268"/>
    <cellStyle name="Comma 2 2 2 2 4 6" xfId="435"/>
    <cellStyle name="Comma 2 2 2 2 4 6 2" xfId="3135"/>
    <cellStyle name="Comma 2 2 2 2 4 6 2 2" xfId="8477"/>
    <cellStyle name="Comma 2 2 2 2 4 6 3" xfId="5829"/>
    <cellStyle name="Comma 2 2 2 2 4 7" xfId="3041"/>
    <cellStyle name="Comma 2 2 2 2 4 7 2" xfId="8384"/>
    <cellStyle name="Comma 2 2 2 2 4 8" xfId="5736"/>
    <cellStyle name="Comma 2 2 2 2 5" xfId="440"/>
    <cellStyle name="Comma 2 2 2 2 5 2" xfId="441"/>
    <cellStyle name="Comma 2 2 2 2 5 2 2" xfId="442"/>
    <cellStyle name="Comma 2 2 2 2 5 2 2 2" xfId="3142"/>
    <cellStyle name="Comma 2 2 2 2 5 2 2 2 2" xfId="8484"/>
    <cellStyle name="Comma 2 2 2 2 5 2 2 3" xfId="5836"/>
    <cellStyle name="Comma 2 2 2 2 5 2 3" xfId="3141"/>
    <cellStyle name="Comma 2 2 2 2 5 2 3 2" xfId="8483"/>
    <cellStyle name="Comma 2 2 2 2 5 2 4" xfId="5835"/>
    <cellStyle name="Comma 2 2 2 2 5 3" xfId="443"/>
    <cellStyle name="Comma 2 2 2 2 5 3 2" xfId="3143"/>
    <cellStyle name="Comma 2 2 2 2 5 3 2 2" xfId="8485"/>
    <cellStyle name="Comma 2 2 2 2 5 3 3" xfId="5837"/>
    <cellStyle name="Comma 2 2 2 2 5 4" xfId="444"/>
    <cellStyle name="Comma 2 2 2 2 5 4 2" xfId="3144"/>
    <cellStyle name="Comma 2 2 2 2 5 4 2 2" xfId="8486"/>
    <cellStyle name="Comma 2 2 2 2 5 4 3" xfId="5838"/>
    <cellStyle name="Comma 2 2 2 2 5 5" xfId="3140"/>
    <cellStyle name="Comma 2 2 2 2 5 5 2" xfId="8482"/>
    <cellStyle name="Comma 2 2 2 2 5 6" xfId="5834"/>
    <cellStyle name="Comma 2 2 2 2 6" xfId="445"/>
    <cellStyle name="Comma 2 2 2 2 6 2" xfId="446"/>
    <cellStyle name="Comma 2 2 2 2 6 2 2" xfId="3146"/>
    <cellStyle name="Comma 2 2 2 2 6 2 2 2" xfId="8488"/>
    <cellStyle name="Comma 2 2 2 2 6 2 3" xfId="5840"/>
    <cellStyle name="Comma 2 2 2 2 6 3" xfId="447"/>
    <cellStyle name="Comma 2 2 2 2 6 3 2" xfId="3147"/>
    <cellStyle name="Comma 2 2 2 2 6 3 2 2" xfId="8489"/>
    <cellStyle name="Comma 2 2 2 2 6 3 3" xfId="5841"/>
    <cellStyle name="Comma 2 2 2 2 6 4" xfId="3145"/>
    <cellStyle name="Comma 2 2 2 2 6 4 2" xfId="8487"/>
    <cellStyle name="Comma 2 2 2 2 6 5" xfId="5839"/>
    <cellStyle name="Comma 2 2 2 2 7" xfId="448"/>
    <cellStyle name="Comma 2 2 2 2 7 2" xfId="449"/>
    <cellStyle name="Comma 2 2 2 2 7 2 2" xfId="3149"/>
    <cellStyle name="Comma 2 2 2 2 7 2 2 2" xfId="8491"/>
    <cellStyle name="Comma 2 2 2 2 7 2 3" xfId="5843"/>
    <cellStyle name="Comma 2 2 2 2 7 3" xfId="3148"/>
    <cellStyle name="Comma 2 2 2 2 7 3 2" xfId="8490"/>
    <cellStyle name="Comma 2 2 2 2 7 4" xfId="5842"/>
    <cellStyle name="Comma 2 2 2 2 8" xfId="450"/>
    <cellStyle name="Comma 2 2 2 2 8 2" xfId="3150"/>
    <cellStyle name="Comma 2 2 2 2 8 2 2" xfId="8492"/>
    <cellStyle name="Comma 2 2 2 2 8 3" xfId="5844"/>
    <cellStyle name="Comma 2 2 2 2 9" xfId="451"/>
    <cellStyle name="Comma 2 2 2 2 9 2" xfId="3151"/>
    <cellStyle name="Comma 2 2 2 2 9 2 2" xfId="8493"/>
    <cellStyle name="Comma 2 2 2 2 9 3" xfId="5845"/>
    <cellStyle name="Comma 2 2 2 3" xfId="284"/>
    <cellStyle name="Comma 2 2 2 3 2" xfId="313"/>
    <cellStyle name="Comma 2 2 2 3 2 2" xfId="367"/>
    <cellStyle name="Comma 2 2 2 3 2 2 2" xfId="2939"/>
    <cellStyle name="Comma 2 2 2 3 2 2 2 2" xfId="5612"/>
    <cellStyle name="Comma 2 2 2 3 2 2 2 2 2" xfId="10942"/>
    <cellStyle name="Comma 2 2 2 3 2 2 2 3" xfId="8301"/>
    <cellStyle name="Comma 2 2 2 3 2 2 3" xfId="454"/>
    <cellStyle name="Comma 2 2 2 3 2 2 3 2" xfId="3154"/>
    <cellStyle name="Comma 2 2 2 3 2 2 3 2 2" xfId="8496"/>
    <cellStyle name="Comma 2 2 2 3 2 2 3 3" xfId="5848"/>
    <cellStyle name="Comma 2 2 2 3 2 2 4" xfId="3074"/>
    <cellStyle name="Comma 2 2 2 3 2 2 4 2" xfId="8417"/>
    <cellStyle name="Comma 2 2 2 3 2 2 5" xfId="5769"/>
    <cellStyle name="Comma 2 2 2 3 2 3" xfId="2826"/>
    <cellStyle name="Comma 2 2 2 3 2 3 2" xfId="5499"/>
    <cellStyle name="Comma 2 2 2 3 2 3 2 2" xfId="10834"/>
    <cellStyle name="Comma 2 2 2 3 2 3 3" xfId="8191"/>
    <cellStyle name="Comma 2 2 2 3 2 4" xfId="2885"/>
    <cellStyle name="Comma 2 2 2 3 2 4 2" xfId="5558"/>
    <cellStyle name="Comma 2 2 2 3 2 4 2 2" xfId="10888"/>
    <cellStyle name="Comma 2 2 2 3 2 4 3" xfId="8247"/>
    <cellStyle name="Comma 2 2 2 3 2 5" xfId="453"/>
    <cellStyle name="Comma 2 2 2 3 2 5 2" xfId="3153"/>
    <cellStyle name="Comma 2 2 2 3 2 5 2 2" xfId="8495"/>
    <cellStyle name="Comma 2 2 2 3 2 5 3" xfId="5847"/>
    <cellStyle name="Comma 2 2 2 3 2 6" xfId="3020"/>
    <cellStyle name="Comma 2 2 2 3 2 6 2" xfId="8363"/>
    <cellStyle name="Comma 2 2 2 3 2 7" xfId="5715"/>
    <cellStyle name="Comma 2 2 2 3 3" xfId="340"/>
    <cellStyle name="Comma 2 2 2 3 3 2" xfId="2912"/>
    <cellStyle name="Comma 2 2 2 3 3 2 2" xfId="5585"/>
    <cellStyle name="Comma 2 2 2 3 3 2 2 2" xfId="10915"/>
    <cellStyle name="Comma 2 2 2 3 3 2 3" xfId="8274"/>
    <cellStyle name="Comma 2 2 2 3 3 3" xfId="455"/>
    <cellStyle name="Comma 2 2 2 3 3 3 2" xfId="3155"/>
    <cellStyle name="Comma 2 2 2 3 3 3 2 2" xfId="8497"/>
    <cellStyle name="Comma 2 2 2 3 3 3 3" xfId="5849"/>
    <cellStyle name="Comma 2 2 2 3 3 4" xfId="3047"/>
    <cellStyle name="Comma 2 2 2 3 3 4 2" xfId="8390"/>
    <cellStyle name="Comma 2 2 2 3 3 5" xfId="5742"/>
    <cellStyle name="Comma 2 2 2 3 4" xfId="456"/>
    <cellStyle name="Comma 2 2 2 3 4 2" xfId="3156"/>
    <cellStyle name="Comma 2 2 2 3 4 2 2" xfId="8498"/>
    <cellStyle name="Comma 2 2 2 3 4 3" xfId="5850"/>
    <cellStyle name="Comma 2 2 2 3 5" xfId="2798"/>
    <cellStyle name="Comma 2 2 2 3 5 2" xfId="5471"/>
    <cellStyle name="Comma 2 2 2 3 5 2 2" xfId="10807"/>
    <cellStyle name="Comma 2 2 2 3 5 3" xfId="8164"/>
    <cellStyle name="Comma 2 2 2 3 6" xfId="2858"/>
    <cellStyle name="Comma 2 2 2 3 6 2" xfId="5531"/>
    <cellStyle name="Comma 2 2 2 3 6 2 2" xfId="10861"/>
    <cellStyle name="Comma 2 2 2 3 6 3" xfId="8220"/>
    <cellStyle name="Comma 2 2 2 3 7" xfId="452"/>
    <cellStyle name="Comma 2 2 2 3 7 2" xfId="3152"/>
    <cellStyle name="Comma 2 2 2 3 7 2 2" xfId="8494"/>
    <cellStyle name="Comma 2 2 2 3 7 3" xfId="5846"/>
    <cellStyle name="Comma 2 2 2 3 8" xfId="2991"/>
    <cellStyle name="Comma 2 2 2 3 8 2" xfId="8336"/>
    <cellStyle name="Comma 2 2 2 3 9" xfId="5687"/>
    <cellStyle name="Comma 2 2 2 4" xfId="300"/>
    <cellStyle name="Comma 2 2 2 4 2" xfId="354"/>
    <cellStyle name="Comma 2 2 2 4 2 2" xfId="459"/>
    <cellStyle name="Comma 2 2 2 4 2 2 2" xfId="3159"/>
    <cellStyle name="Comma 2 2 2 4 2 2 2 2" xfId="8501"/>
    <cellStyle name="Comma 2 2 2 4 2 2 3" xfId="5853"/>
    <cellStyle name="Comma 2 2 2 4 2 3" xfId="2926"/>
    <cellStyle name="Comma 2 2 2 4 2 3 2" xfId="5599"/>
    <cellStyle name="Comma 2 2 2 4 2 3 2 2" xfId="10929"/>
    <cellStyle name="Comma 2 2 2 4 2 3 3" xfId="8288"/>
    <cellStyle name="Comma 2 2 2 4 2 4" xfId="458"/>
    <cellStyle name="Comma 2 2 2 4 2 4 2" xfId="3158"/>
    <cellStyle name="Comma 2 2 2 4 2 4 2 2" xfId="8500"/>
    <cellStyle name="Comma 2 2 2 4 2 4 3" xfId="5852"/>
    <cellStyle name="Comma 2 2 2 4 2 5" xfId="3061"/>
    <cellStyle name="Comma 2 2 2 4 2 5 2" xfId="8404"/>
    <cellStyle name="Comma 2 2 2 4 2 6" xfId="5756"/>
    <cellStyle name="Comma 2 2 2 4 3" xfId="460"/>
    <cellStyle name="Comma 2 2 2 4 3 2" xfId="3160"/>
    <cellStyle name="Comma 2 2 2 4 3 2 2" xfId="8502"/>
    <cellStyle name="Comma 2 2 2 4 3 3" xfId="5854"/>
    <cellStyle name="Comma 2 2 2 4 4" xfId="461"/>
    <cellStyle name="Comma 2 2 2 4 4 2" xfId="3161"/>
    <cellStyle name="Comma 2 2 2 4 4 2 2" xfId="8503"/>
    <cellStyle name="Comma 2 2 2 4 4 3" xfId="5855"/>
    <cellStyle name="Comma 2 2 2 4 5" xfId="2813"/>
    <cellStyle name="Comma 2 2 2 4 5 2" xfId="5486"/>
    <cellStyle name="Comma 2 2 2 4 5 2 2" xfId="10821"/>
    <cellStyle name="Comma 2 2 2 4 5 3" xfId="8178"/>
    <cellStyle name="Comma 2 2 2 4 6" xfId="2872"/>
    <cellStyle name="Comma 2 2 2 4 6 2" xfId="5545"/>
    <cellStyle name="Comma 2 2 2 4 6 2 2" xfId="10875"/>
    <cellStyle name="Comma 2 2 2 4 6 3" xfId="8234"/>
    <cellStyle name="Comma 2 2 2 4 7" xfId="457"/>
    <cellStyle name="Comma 2 2 2 4 7 2" xfId="3157"/>
    <cellStyle name="Comma 2 2 2 4 7 2 2" xfId="8499"/>
    <cellStyle name="Comma 2 2 2 4 7 3" xfId="5851"/>
    <cellStyle name="Comma 2 2 2 4 8" xfId="3007"/>
    <cellStyle name="Comma 2 2 2 4 8 2" xfId="8350"/>
    <cellStyle name="Comma 2 2 2 4 9" xfId="5702"/>
    <cellStyle name="Comma 2 2 2 5" xfId="327"/>
    <cellStyle name="Comma 2 2 2 5 2" xfId="463"/>
    <cellStyle name="Comma 2 2 2 5 2 2" xfId="464"/>
    <cellStyle name="Comma 2 2 2 5 2 2 2" xfId="3164"/>
    <cellStyle name="Comma 2 2 2 5 2 2 2 2" xfId="8506"/>
    <cellStyle name="Comma 2 2 2 5 2 2 3" xfId="5858"/>
    <cellStyle name="Comma 2 2 2 5 2 3" xfId="3163"/>
    <cellStyle name="Comma 2 2 2 5 2 3 2" xfId="8505"/>
    <cellStyle name="Comma 2 2 2 5 2 4" xfId="5857"/>
    <cellStyle name="Comma 2 2 2 5 3" xfId="465"/>
    <cellStyle name="Comma 2 2 2 5 3 2" xfId="3165"/>
    <cellStyle name="Comma 2 2 2 5 3 2 2" xfId="8507"/>
    <cellStyle name="Comma 2 2 2 5 3 3" xfId="5859"/>
    <cellStyle name="Comma 2 2 2 5 4" xfId="466"/>
    <cellStyle name="Comma 2 2 2 5 4 2" xfId="3166"/>
    <cellStyle name="Comma 2 2 2 5 4 2 2" xfId="8508"/>
    <cellStyle name="Comma 2 2 2 5 4 3" xfId="5860"/>
    <cellStyle name="Comma 2 2 2 5 5" xfId="2899"/>
    <cellStyle name="Comma 2 2 2 5 5 2" xfId="5572"/>
    <cellStyle name="Comma 2 2 2 5 5 2 2" xfId="10902"/>
    <cellStyle name="Comma 2 2 2 5 5 3" xfId="8261"/>
    <cellStyle name="Comma 2 2 2 5 6" xfId="462"/>
    <cellStyle name="Comma 2 2 2 5 6 2" xfId="3162"/>
    <cellStyle name="Comma 2 2 2 5 6 2 2" xfId="8504"/>
    <cellStyle name="Comma 2 2 2 5 6 3" xfId="5856"/>
    <cellStyle name="Comma 2 2 2 5 7" xfId="3034"/>
    <cellStyle name="Comma 2 2 2 5 7 2" xfId="8377"/>
    <cellStyle name="Comma 2 2 2 5 8" xfId="5729"/>
    <cellStyle name="Comma 2 2 2 6" xfId="467"/>
    <cellStyle name="Comma 2 2 2 6 2" xfId="468"/>
    <cellStyle name="Comma 2 2 2 6 2 2" xfId="469"/>
    <cellStyle name="Comma 2 2 2 6 2 2 2" xfId="3169"/>
    <cellStyle name="Comma 2 2 2 6 2 2 2 2" xfId="8511"/>
    <cellStyle name="Comma 2 2 2 6 2 2 3" xfId="5863"/>
    <cellStyle name="Comma 2 2 2 6 2 3" xfId="3168"/>
    <cellStyle name="Comma 2 2 2 6 2 3 2" xfId="8510"/>
    <cellStyle name="Comma 2 2 2 6 2 4" xfId="5862"/>
    <cellStyle name="Comma 2 2 2 6 3" xfId="470"/>
    <cellStyle name="Comma 2 2 2 6 3 2" xfId="3170"/>
    <cellStyle name="Comma 2 2 2 6 3 2 2" xfId="8512"/>
    <cellStyle name="Comma 2 2 2 6 3 3" xfId="5864"/>
    <cellStyle name="Comma 2 2 2 6 4" xfId="471"/>
    <cellStyle name="Comma 2 2 2 6 4 2" xfId="3171"/>
    <cellStyle name="Comma 2 2 2 6 4 2 2" xfId="8513"/>
    <cellStyle name="Comma 2 2 2 6 4 3" xfId="5865"/>
    <cellStyle name="Comma 2 2 2 6 5" xfId="3167"/>
    <cellStyle name="Comma 2 2 2 6 5 2" xfId="8509"/>
    <cellStyle name="Comma 2 2 2 6 6" xfId="5861"/>
    <cellStyle name="Comma 2 2 2 7" xfId="472"/>
    <cellStyle name="Comma 2 2 2 7 2" xfId="473"/>
    <cellStyle name="Comma 2 2 2 7 2 2" xfId="3173"/>
    <cellStyle name="Comma 2 2 2 7 2 2 2" xfId="8515"/>
    <cellStyle name="Comma 2 2 2 7 2 3" xfId="5867"/>
    <cellStyle name="Comma 2 2 2 7 3" xfId="474"/>
    <cellStyle name="Comma 2 2 2 7 3 2" xfId="3174"/>
    <cellStyle name="Comma 2 2 2 7 3 2 2" xfId="8516"/>
    <cellStyle name="Comma 2 2 2 7 3 3" xfId="5868"/>
    <cellStyle name="Comma 2 2 2 7 4" xfId="3172"/>
    <cellStyle name="Comma 2 2 2 7 4 2" xfId="8514"/>
    <cellStyle name="Comma 2 2 2 7 5" xfId="5866"/>
    <cellStyle name="Comma 2 2 2 8" xfId="475"/>
    <cellStyle name="Comma 2 2 2 8 2" xfId="476"/>
    <cellStyle name="Comma 2 2 2 8 2 2" xfId="3176"/>
    <cellStyle name="Comma 2 2 2 8 2 2 2" xfId="8518"/>
    <cellStyle name="Comma 2 2 2 8 2 3" xfId="5870"/>
    <cellStyle name="Comma 2 2 2 8 3" xfId="3175"/>
    <cellStyle name="Comma 2 2 2 8 3 2" xfId="8517"/>
    <cellStyle name="Comma 2 2 2 8 4" xfId="5869"/>
    <cellStyle name="Comma 2 2 2 9" xfId="477"/>
    <cellStyle name="Comma 2 2 2 9 2" xfId="3177"/>
    <cellStyle name="Comma 2 2 2 9 2 2" xfId="8519"/>
    <cellStyle name="Comma 2 2 2 9 3" xfId="5871"/>
    <cellStyle name="Comma 2 2 3" xfId="275"/>
    <cellStyle name="Comma 2 2 3 10" xfId="479"/>
    <cellStyle name="Comma 2 2 3 10 2" xfId="3179"/>
    <cellStyle name="Comma 2 2 3 10 2 2" xfId="8521"/>
    <cellStyle name="Comma 2 2 3 10 3" xfId="5873"/>
    <cellStyle name="Comma 2 2 3 11" xfId="2789"/>
    <cellStyle name="Comma 2 2 3 11 2" xfId="5462"/>
    <cellStyle name="Comma 2 2 3 11 2 2" xfId="10798"/>
    <cellStyle name="Comma 2 2 3 11 3" xfId="8155"/>
    <cellStyle name="Comma 2 2 3 12" xfId="2849"/>
    <cellStyle name="Comma 2 2 3 12 2" xfId="5522"/>
    <cellStyle name="Comma 2 2 3 12 2 2" xfId="10852"/>
    <cellStyle name="Comma 2 2 3 12 3" xfId="8211"/>
    <cellStyle name="Comma 2 2 3 13" xfId="478"/>
    <cellStyle name="Comma 2 2 3 13 2" xfId="3178"/>
    <cellStyle name="Comma 2 2 3 13 2 2" xfId="8520"/>
    <cellStyle name="Comma 2 2 3 13 3" xfId="5872"/>
    <cellStyle name="Comma 2 2 3 14" xfId="2982"/>
    <cellStyle name="Comma 2 2 3 14 2" xfId="8327"/>
    <cellStyle name="Comma 2 2 3 15" xfId="5678"/>
    <cellStyle name="Comma 2 2 3 2" xfId="288"/>
    <cellStyle name="Comma 2 2 3 2 10" xfId="2802"/>
    <cellStyle name="Comma 2 2 3 2 10 2" xfId="5475"/>
    <cellStyle name="Comma 2 2 3 2 10 2 2" xfId="10811"/>
    <cellStyle name="Comma 2 2 3 2 10 3" xfId="8168"/>
    <cellStyle name="Comma 2 2 3 2 11" xfId="2862"/>
    <cellStyle name="Comma 2 2 3 2 11 2" xfId="5535"/>
    <cellStyle name="Comma 2 2 3 2 11 2 2" xfId="10865"/>
    <cellStyle name="Comma 2 2 3 2 11 3" xfId="8224"/>
    <cellStyle name="Comma 2 2 3 2 12" xfId="480"/>
    <cellStyle name="Comma 2 2 3 2 12 2" xfId="3180"/>
    <cellStyle name="Comma 2 2 3 2 12 2 2" xfId="8522"/>
    <cellStyle name="Comma 2 2 3 2 12 3" xfId="5874"/>
    <cellStyle name="Comma 2 2 3 2 13" xfId="2995"/>
    <cellStyle name="Comma 2 2 3 2 13 2" xfId="8340"/>
    <cellStyle name="Comma 2 2 3 2 14" xfId="5691"/>
    <cellStyle name="Comma 2 2 3 2 2" xfId="317"/>
    <cellStyle name="Comma 2 2 3 2 2 2" xfId="371"/>
    <cellStyle name="Comma 2 2 3 2 2 2 2" xfId="483"/>
    <cellStyle name="Comma 2 2 3 2 2 2 2 2" xfId="3183"/>
    <cellStyle name="Comma 2 2 3 2 2 2 2 2 2" xfId="8525"/>
    <cellStyle name="Comma 2 2 3 2 2 2 2 3" xfId="5877"/>
    <cellStyle name="Comma 2 2 3 2 2 2 3" xfId="2943"/>
    <cellStyle name="Comma 2 2 3 2 2 2 3 2" xfId="5616"/>
    <cellStyle name="Comma 2 2 3 2 2 2 3 2 2" xfId="10946"/>
    <cellStyle name="Comma 2 2 3 2 2 2 3 3" xfId="8305"/>
    <cellStyle name="Comma 2 2 3 2 2 2 4" xfId="482"/>
    <cellStyle name="Comma 2 2 3 2 2 2 4 2" xfId="3182"/>
    <cellStyle name="Comma 2 2 3 2 2 2 4 2 2" xfId="8524"/>
    <cellStyle name="Comma 2 2 3 2 2 2 4 3" xfId="5876"/>
    <cellStyle name="Comma 2 2 3 2 2 2 5" xfId="3078"/>
    <cellStyle name="Comma 2 2 3 2 2 2 5 2" xfId="8421"/>
    <cellStyle name="Comma 2 2 3 2 2 2 6" xfId="5773"/>
    <cellStyle name="Comma 2 2 3 2 2 3" xfId="484"/>
    <cellStyle name="Comma 2 2 3 2 2 3 2" xfId="3184"/>
    <cellStyle name="Comma 2 2 3 2 2 3 2 2" xfId="8526"/>
    <cellStyle name="Comma 2 2 3 2 2 3 3" xfId="5878"/>
    <cellStyle name="Comma 2 2 3 2 2 4" xfId="485"/>
    <cellStyle name="Comma 2 2 3 2 2 4 2" xfId="3185"/>
    <cellStyle name="Comma 2 2 3 2 2 4 2 2" xfId="8527"/>
    <cellStyle name="Comma 2 2 3 2 2 4 3" xfId="5879"/>
    <cellStyle name="Comma 2 2 3 2 2 5" xfId="2830"/>
    <cellStyle name="Comma 2 2 3 2 2 5 2" xfId="5503"/>
    <cellStyle name="Comma 2 2 3 2 2 5 2 2" xfId="10838"/>
    <cellStyle name="Comma 2 2 3 2 2 5 3" xfId="8195"/>
    <cellStyle name="Comma 2 2 3 2 2 6" xfId="2889"/>
    <cellStyle name="Comma 2 2 3 2 2 6 2" xfId="5562"/>
    <cellStyle name="Comma 2 2 3 2 2 6 2 2" xfId="10892"/>
    <cellStyle name="Comma 2 2 3 2 2 6 3" xfId="8251"/>
    <cellStyle name="Comma 2 2 3 2 2 7" xfId="481"/>
    <cellStyle name="Comma 2 2 3 2 2 7 2" xfId="3181"/>
    <cellStyle name="Comma 2 2 3 2 2 7 2 2" xfId="8523"/>
    <cellStyle name="Comma 2 2 3 2 2 7 3" xfId="5875"/>
    <cellStyle name="Comma 2 2 3 2 2 8" xfId="3024"/>
    <cellStyle name="Comma 2 2 3 2 2 8 2" xfId="8367"/>
    <cellStyle name="Comma 2 2 3 2 2 9" xfId="5719"/>
    <cellStyle name="Comma 2 2 3 2 3" xfId="344"/>
    <cellStyle name="Comma 2 2 3 2 3 2" xfId="487"/>
    <cellStyle name="Comma 2 2 3 2 3 2 2" xfId="488"/>
    <cellStyle name="Comma 2 2 3 2 3 2 2 2" xfId="3188"/>
    <cellStyle name="Comma 2 2 3 2 3 2 2 2 2" xfId="8530"/>
    <cellStyle name="Comma 2 2 3 2 3 2 2 3" xfId="5882"/>
    <cellStyle name="Comma 2 2 3 2 3 2 3" xfId="3187"/>
    <cellStyle name="Comma 2 2 3 2 3 2 3 2" xfId="8529"/>
    <cellStyle name="Comma 2 2 3 2 3 2 4" xfId="5881"/>
    <cellStyle name="Comma 2 2 3 2 3 3" xfId="489"/>
    <cellStyle name="Comma 2 2 3 2 3 3 2" xfId="3189"/>
    <cellStyle name="Comma 2 2 3 2 3 3 2 2" xfId="8531"/>
    <cellStyle name="Comma 2 2 3 2 3 3 3" xfId="5883"/>
    <cellStyle name="Comma 2 2 3 2 3 4" xfId="490"/>
    <cellStyle name="Comma 2 2 3 2 3 4 2" xfId="3190"/>
    <cellStyle name="Comma 2 2 3 2 3 4 2 2" xfId="8532"/>
    <cellStyle name="Comma 2 2 3 2 3 4 3" xfId="5884"/>
    <cellStyle name="Comma 2 2 3 2 3 5" xfId="2916"/>
    <cellStyle name="Comma 2 2 3 2 3 5 2" xfId="5589"/>
    <cellStyle name="Comma 2 2 3 2 3 5 2 2" xfId="10919"/>
    <cellStyle name="Comma 2 2 3 2 3 5 3" xfId="8278"/>
    <cellStyle name="Comma 2 2 3 2 3 6" xfId="486"/>
    <cellStyle name="Comma 2 2 3 2 3 6 2" xfId="3186"/>
    <cellStyle name="Comma 2 2 3 2 3 6 2 2" xfId="8528"/>
    <cellStyle name="Comma 2 2 3 2 3 6 3" xfId="5880"/>
    <cellStyle name="Comma 2 2 3 2 3 7" xfId="3051"/>
    <cellStyle name="Comma 2 2 3 2 3 7 2" xfId="8394"/>
    <cellStyle name="Comma 2 2 3 2 3 8" xfId="5746"/>
    <cellStyle name="Comma 2 2 3 2 4" xfId="491"/>
    <cellStyle name="Comma 2 2 3 2 4 2" xfId="492"/>
    <cellStyle name="Comma 2 2 3 2 4 2 2" xfId="493"/>
    <cellStyle name="Comma 2 2 3 2 4 2 2 2" xfId="3193"/>
    <cellStyle name="Comma 2 2 3 2 4 2 2 2 2" xfId="8535"/>
    <cellStyle name="Comma 2 2 3 2 4 2 2 3" xfId="5887"/>
    <cellStyle name="Comma 2 2 3 2 4 2 3" xfId="3192"/>
    <cellStyle name="Comma 2 2 3 2 4 2 3 2" xfId="8534"/>
    <cellStyle name="Comma 2 2 3 2 4 2 4" xfId="5886"/>
    <cellStyle name="Comma 2 2 3 2 4 3" xfId="494"/>
    <cellStyle name="Comma 2 2 3 2 4 3 2" xfId="3194"/>
    <cellStyle name="Comma 2 2 3 2 4 3 2 2" xfId="8536"/>
    <cellStyle name="Comma 2 2 3 2 4 3 3" xfId="5888"/>
    <cellStyle name="Comma 2 2 3 2 4 4" xfId="495"/>
    <cellStyle name="Comma 2 2 3 2 4 4 2" xfId="3195"/>
    <cellStyle name="Comma 2 2 3 2 4 4 2 2" xfId="8537"/>
    <cellStyle name="Comma 2 2 3 2 4 4 3" xfId="5889"/>
    <cellStyle name="Comma 2 2 3 2 4 5" xfId="3191"/>
    <cellStyle name="Comma 2 2 3 2 4 5 2" xfId="8533"/>
    <cellStyle name="Comma 2 2 3 2 4 6" xfId="5885"/>
    <cellStyle name="Comma 2 2 3 2 5" xfId="496"/>
    <cellStyle name="Comma 2 2 3 2 5 2" xfId="497"/>
    <cellStyle name="Comma 2 2 3 2 5 2 2" xfId="498"/>
    <cellStyle name="Comma 2 2 3 2 5 2 2 2" xfId="3198"/>
    <cellStyle name="Comma 2 2 3 2 5 2 2 2 2" xfId="8540"/>
    <cellStyle name="Comma 2 2 3 2 5 2 2 3" xfId="5892"/>
    <cellStyle name="Comma 2 2 3 2 5 2 3" xfId="3197"/>
    <cellStyle name="Comma 2 2 3 2 5 2 3 2" xfId="8539"/>
    <cellStyle name="Comma 2 2 3 2 5 2 4" xfId="5891"/>
    <cellStyle name="Comma 2 2 3 2 5 3" xfId="499"/>
    <cellStyle name="Comma 2 2 3 2 5 3 2" xfId="3199"/>
    <cellStyle name="Comma 2 2 3 2 5 3 2 2" xfId="8541"/>
    <cellStyle name="Comma 2 2 3 2 5 3 3" xfId="5893"/>
    <cellStyle name="Comma 2 2 3 2 5 4" xfId="500"/>
    <cellStyle name="Comma 2 2 3 2 5 4 2" xfId="3200"/>
    <cellStyle name="Comma 2 2 3 2 5 4 2 2" xfId="8542"/>
    <cellStyle name="Comma 2 2 3 2 5 4 3" xfId="5894"/>
    <cellStyle name="Comma 2 2 3 2 5 5" xfId="3196"/>
    <cellStyle name="Comma 2 2 3 2 5 5 2" xfId="8538"/>
    <cellStyle name="Comma 2 2 3 2 5 6" xfId="5890"/>
    <cellStyle name="Comma 2 2 3 2 6" xfId="501"/>
    <cellStyle name="Comma 2 2 3 2 6 2" xfId="502"/>
    <cellStyle name="Comma 2 2 3 2 6 2 2" xfId="3202"/>
    <cellStyle name="Comma 2 2 3 2 6 2 2 2" xfId="8544"/>
    <cellStyle name="Comma 2 2 3 2 6 2 3" xfId="5896"/>
    <cellStyle name="Comma 2 2 3 2 6 3" xfId="503"/>
    <cellStyle name="Comma 2 2 3 2 6 3 2" xfId="3203"/>
    <cellStyle name="Comma 2 2 3 2 6 3 2 2" xfId="8545"/>
    <cellStyle name="Comma 2 2 3 2 6 3 3" xfId="5897"/>
    <cellStyle name="Comma 2 2 3 2 6 4" xfId="3201"/>
    <cellStyle name="Comma 2 2 3 2 6 4 2" xfId="8543"/>
    <cellStyle name="Comma 2 2 3 2 6 5" xfId="5895"/>
    <cellStyle name="Comma 2 2 3 2 7" xfId="504"/>
    <cellStyle name="Comma 2 2 3 2 7 2" xfId="505"/>
    <cellStyle name="Comma 2 2 3 2 7 2 2" xfId="3205"/>
    <cellStyle name="Comma 2 2 3 2 7 2 2 2" xfId="8547"/>
    <cellStyle name="Comma 2 2 3 2 7 2 3" xfId="5899"/>
    <cellStyle name="Comma 2 2 3 2 7 3" xfId="3204"/>
    <cellStyle name="Comma 2 2 3 2 7 3 2" xfId="8546"/>
    <cellStyle name="Comma 2 2 3 2 7 4" xfId="5898"/>
    <cellStyle name="Comma 2 2 3 2 8" xfId="506"/>
    <cellStyle name="Comma 2 2 3 2 8 2" xfId="3206"/>
    <cellStyle name="Comma 2 2 3 2 8 2 2" xfId="8548"/>
    <cellStyle name="Comma 2 2 3 2 8 3" xfId="5900"/>
    <cellStyle name="Comma 2 2 3 2 9" xfId="507"/>
    <cellStyle name="Comma 2 2 3 2 9 2" xfId="3207"/>
    <cellStyle name="Comma 2 2 3 2 9 2 2" xfId="8549"/>
    <cellStyle name="Comma 2 2 3 2 9 3" xfId="5901"/>
    <cellStyle name="Comma 2 2 3 3" xfId="304"/>
    <cellStyle name="Comma 2 2 3 3 2" xfId="358"/>
    <cellStyle name="Comma 2 2 3 3 2 2" xfId="510"/>
    <cellStyle name="Comma 2 2 3 3 2 2 2" xfId="3210"/>
    <cellStyle name="Comma 2 2 3 3 2 2 2 2" xfId="8552"/>
    <cellStyle name="Comma 2 2 3 3 2 2 3" xfId="5904"/>
    <cellStyle name="Comma 2 2 3 3 2 3" xfId="2930"/>
    <cellStyle name="Comma 2 2 3 3 2 3 2" xfId="5603"/>
    <cellStyle name="Comma 2 2 3 3 2 3 2 2" xfId="10933"/>
    <cellStyle name="Comma 2 2 3 3 2 3 3" xfId="8292"/>
    <cellStyle name="Comma 2 2 3 3 2 4" xfId="509"/>
    <cellStyle name="Comma 2 2 3 3 2 4 2" xfId="3209"/>
    <cellStyle name="Comma 2 2 3 3 2 4 2 2" xfId="8551"/>
    <cellStyle name="Comma 2 2 3 3 2 4 3" xfId="5903"/>
    <cellStyle name="Comma 2 2 3 3 2 5" xfId="3065"/>
    <cellStyle name="Comma 2 2 3 3 2 5 2" xfId="8408"/>
    <cellStyle name="Comma 2 2 3 3 2 6" xfId="5760"/>
    <cellStyle name="Comma 2 2 3 3 3" xfId="511"/>
    <cellStyle name="Comma 2 2 3 3 3 2" xfId="3211"/>
    <cellStyle name="Comma 2 2 3 3 3 2 2" xfId="8553"/>
    <cellStyle name="Comma 2 2 3 3 3 3" xfId="5905"/>
    <cellStyle name="Comma 2 2 3 3 4" xfId="512"/>
    <cellStyle name="Comma 2 2 3 3 4 2" xfId="3212"/>
    <cellStyle name="Comma 2 2 3 3 4 2 2" xfId="8554"/>
    <cellStyle name="Comma 2 2 3 3 4 3" xfId="5906"/>
    <cellStyle name="Comma 2 2 3 3 5" xfId="2817"/>
    <cellStyle name="Comma 2 2 3 3 5 2" xfId="5490"/>
    <cellStyle name="Comma 2 2 3 3 5 2 2" xfId="10825"/>
    <cellStyle name="Comma 2 2 3 3 5 3" xfId="8182"/>
    <cellStyle name="Comma 2 2 3 3 6" xfId="2876"/>
    <cellStyle name="Comma 2 2 3 3 6 2" xfId="5549"/>
    <cellStyle name="Comma 2 2 3 3 6 2 2" xfId="10879"/>
    <cellStyle name="Comma 2 2 3 3 6 3" xfId="8238"/>
    <cellStyle name="Comma 2 2 3 3 7" xfId="508"/>
    <cellStyle name="Comma 2 2 3 3 7 2" xfId="3208"/>
    <cellStyle name="Comma 2 2 3 3 7 2 2" xfId="8550"/>
    <cellStyle name="Comma 2 2 3 3 7 3" xfId="5902"/>
    <cellStyle name="Comma 2 2 3 3 8" xfId="3011"/>
    <cellStyle name="Comma 2 2 3 3 8 2" xfId="8354"/>
    <cellStyle name="Comma 2 2 3 3 9" xfId="5706"/>
    <cellStyle name="Comma 2 2 3 4" xfId="331"/>
    <cellStyle name="Comma 2 2 3 4 2" xfId="514"/>
    <cellStyle name="Comma 2 2 3 4 2 2" xfId="515"/>
    <cellStyle name="Comma 2 2 3 4 2 2 2" xfId="3215"/>
    <cellStyle name="Comma 2 2 3 4 2 2 2 2" xfId="8557"/>
    <cellStyle name="Comma 2 2 3 4 2 2 3" xfId="5909"/>
    <cellStyle name="Comma 2 2 3 4 2 3" xfId="3214"/>
    <cellStyle name="Comma 2 2 3 4 2 3 2" xfId="8556"/>
    <cellStyle name="Comma 2 2 3 4 2 4" xfId="5908"/>
    <cellStyle name="Comma 2 2 3 4 3" xfId="516"/>
    <cellStyle name="Comma 2 2 3 4 3 2" xfId="3216"/>
    <cellStyle name="Comma 2 2 3 4 3 2 2" xfId="8558"/>
    <cellStyle name="Comma 2 2 3 4 3 3" xfId="5910"/>
    <cellStyle name="Comma 2 2 3 4 4" xfId="517"/>
    <cellStyle name="Comma 2 2 3 4 4 2" xfId="3217"/>
    <cellStyle name="Comma 2 2 3 4 4 2 2" xfId="8559"/>
    <cellStyle name="Comma 2 2 3 4 4 3" xfId="5911"/>
    <cellStyle name="Comma 2 2 3 4 5" xfId="2903"/>
    <cellStyle name="Comma 2 2 3 4 5 2" xfId="5576"/>
    <cellStyle name="Comma 2 2 3 4 5 2 2" xfId="10906"/>
    <cellStyle name="Comma 2 2 3 4 5 3" xfId="8265"/>
    <cellStyle name="Comma 2 2 3 4 6" xfId="513"/>
    <cellStyle name="Comma 2 2 3 4 6 2" xfId="3213"/>
    <cellStyle name="Comma 2 2 3 4 6 2 2" xfId="8555"/>
    <cellStyle name="Comma 2 2 3 4 6 3" xfId="5907"/>
    <cellStyle name="Comma 2 2 3 4 7" xfId="3038"/>
    <cellStyle name="Comma 2 2 3 4 7 2" xfId="8381"/>
    <cellStyle name="Comma 2 2 3 4 8" xfId="5733"/>
    <cellStyle name="Comma 2 2 3 5" xfId="518"/>
    <cellStyle name="Comma 2 2 3 5 2" xfId="519"/>
    <cellStyle name="Comma 2 2 3 5 2 2" xfId="520"/>
    <cellStyle name="Comma 2 2 3 5 2 2 2" xfId="3220"/>
    <cellStyle name="Comma 2 2 3 5 2 2 2 2" xfId="8562"/>
    <cellStyle name="Comma 2 2 3 5 2 2 3" xfId="5914"/>
    <cellStyle name="Comma 2 2 3 5 2 3" xfId="3219"/>
    <cellStyle name="Comma 2 2 3 5 2 3 2" xfId="8561"/>
    <cellStyle name="Comma 2 2 3 5 2 4" xfId="5913"/>
    <cellStyle name="Comma 2 2 3 5 3" xfId="521"/>
    <cellStyle name="Comma 2 2 3 5 3 2" xfId="3221"/>
    <cellStyle name="Comma 2 2 3 5 3 2 2" xfId="8563"/>
    <cellStyle name="Comma 2 2 3 5 3 3" xfId="5915"/>
    <cellStyle name="Comma 2 2 3 5 4" xfId="522"/>
    <cellStyle name="Comma 2 2 3 5 4 2" xfId="3222"/>
    <cellStyle name="Comma 2 2 3 5 4 2 2" xfId="8564"/>
    <cellStyle name="Comma 2 2 3 5 4 3" xfId="5916"/>
    <cellStyle name="Comma 2 2 3 5 5" xfId="3218"/>
    <cellStyle name="Comma 2 2 3 5 5 2" xfId="8560"/>
    <cellStyle name="Comma 2 2 3 5 6" xfId="5912"/>
    <cellStyle name="Comma 2 2 3 6" xfId="523"/>
    <cellStyle name="Comma 2 2 3 6 2" xfId="524"/>
    <cellStyle name="Comma 2 2 3 6 2 2" xfId="525"/>
    <cellStyle name="Comma 2 2 3 6 2 2 2" xfId="3225"/>
    <cellStyle name="Comma 2 2 3 6 2 2 2 2" xfId="8567"/>
    <cellStyle name="Comma 2 2 3 6 2 2 3" xfId="5919"/>
    <cellStyle name="Comma 2 2 3 6 2 3" xfId="3224"/>
    <cellStyle name="Comma 2 2 3 6 2 3 2" xfId="8566"/>
    <cellStyle name="Comma 2 2 3 6 2 4" xfId="5918"/>
    <cellStyle name="Comma 2 2 3 6 3" xfId="526"/>
    <cellStyle name="Comma 2 2 3 6 3 2" xfId="3226"/>
    <cellStyle name="Comma 2 2 3 6 3 2 2" xfId="8568"/>
    <cellStyle name="Comma 2 2 3 6 3 3" xfId="5920"/>
    <cellStyle name="Comma 2 2 3 6 4" xfId="527"/>
    <cellStyle name="Comma 2 2 3 6 4 2" xfId="3227"/>
    <cellStyle name="Comma 2 2 3 6 4 2 2" xfId="8569"/>
    <cellStyle name="Comma 2 2 3 6 4 3" xfId="5921"/>
    <cellStyle name="Comma 2 2 3 6 5" xfId="3223"/>
    <cellStyle name="Comma 2 2 3 6 5 2" xfId="8565"/>
    <cellStyle name="Comma 2 2 3 6 6" xfId="5917"/>
    <cellStyle name="Comma 2 2 3 7" xfId="528"/>
    <cellStyle name="Comma 2 2 3 7 2" xfId="529"/>
    <cellStyle name="Comma 2 2 3 7 2 2" xfId="3229"/>
    <cellStyle name="Comma 2 2 3 7 2 2 2" xfId="8571"/>
    <cellStyle name="Comma 2 2 3 7 2 3" xfId="5923"/>
    <cellStyle name="Comma 2 2 3 7 3" xfId="530"/>
    <cellStyle name="Comma 2 2 3 7 3 2" xfId="3230"/>
    <cellStyle name="Comma 2 2 3 7 3 2 2" xfId="8572"/>
    <cellStyle name="Comma 2 2 3 7 3 3" xfId="5924"/>
    <cellStyle name="Comma 2 2 3 7 4" xfId="3228"/>
    <cellStyle name="Comma 2 2 3 7 4 2" xfId="8570"/>
    <cellStyle name="Comma 2 2 3 7 5" xfId="5922"/>
    <cellStyle name="Comma 2 2 3 8" xfId="531"/>
    <cellStyle name="Comma 2 2 3 8 2" xfId="532"/>
    <cellStyle name="Comma 2 2 3 8 2 2" xfId="3232"/>
    <cellStyle name="Comma 2 2 3 8 2 2 2" xfId="8574"/>
    <cellStyle name="Comma 2 2 3 8 2 3" xfId="5926"/>
    <cellStyle name="Comma 2 2 3 8 3" xfId="3231"/>
    <cellStyle name="Comma 2 2 3 8 3 2" xfId="8573"/>
    <cellStyle name="Comma 2 2 3 8 4" xfId="5925"/>
    <cellStyle name="Comma 2 2 3 9" xfId="533"/>
    <cellStyle name="Comma 2 2 3 9 2" xfId="3233"/>
    <cellStyle name="Comma 2 2 3 9 2 2" xfId="8575"/>
    <cellStyle name="Comma 2 2 3 9 3" xfId="5927"/>
    <cellStyle name="Comma 2 2 4" xfId="281"/>
    <cellStyle name="Comma 2 2 4 10" xfId="535"/>
    <cellStyle name="Comma 2 2 4 10 2" xfId="3235"/>
    <cellStyle name="Comma 2 2 4 10 2 2" xfId="8577"/>
    <cellStyle name="Comma 2 2 4 10 3" xfId="5929"/>
    <cellStyle name="Comma 2 2 4 11" xfId="2795"/>
    <cellStyle name="Comma 2 2 4 11 2" xfId="5468"/>
    <cellStyle name="Comma 2 2 4 11 2 2" xfId="10804"/>
    <cellStyle name="Comma 2 2 4 11 3" xfId="8161"/>
    <cellStyle name="Comma 2 2 4 12" xfId="2855"/>
    <cellStyle name="Comma 2 2 4 12 2" xfId="5528"/>
    <cellStyle name="Comma 2 2 4 12 2 2" xfId="10858"/>
    <cellStyle name="Comma 2 2 4 12 3" xfId="8217"/>
    <cellStyle name="Comma 2 2 4 13" xfId="534"/>
    <cellStyle name="Comma 2 2 4 13 2" xfId="3234"/>
    <cellStyle name="Comma 2 2 4 13 2 2" xfId="8576"/>
    <cellStyle name="Comma 2 2 4 13 3" xfId="5928"/>
    <cellStyle name="Comma 2 2 4 14" xfId="2988"/>
    <cellStyle name="Comma 2 2 4 14 2" xfId="8333"/>
    <cellStyle name="Comma 2 2 4 15" xfId="5684"/>
    <cellStyle name="Comma 2 2 4 2" xfId="310"/>
    <cellStyle name="Comma 2 2 4 2 10" xfId="2823"/>
    <cellStyle name="Comma 2 2 4 2 10 2" xfId="5496"/>
    <cellStyle name="Comma 2 2 4 2 10 2 2" xfId="10831"/>
    <cellStyle name="Comma 2 2 4 2 10 3" xfId="8188"/>
    <cellStyle name="Comma 2 2 4 2 11" xfId="2882"/>
    <cellStyle name="Comma 2 2 4 2 11 2" xfId="5555"/>
    <cellStyle name="Comma 2 2 4 2 11 2 2" xfId="10885"/>
    <cellStyle name="Comma 2 2 4 2 11 3" xfId="8244"/>
    <cellStyle name="Comma 2 2 4 2 12" xfId="536"/>
    <cellStyle name="Comma 2 2 4 2 12 2" xfId="3236"/>
    <cellStyle name="Comma 2 2 4 2 12 2 2" xfId="8578"/>
    <cellStyle name="Comma 2 2 4 2 12 3" xfId="5930"/>
    <cellStyle name="Comma 2 2 4 2 13" xfId="3017"/>
    <cellStyle name="Comma 2 2 4 2 13 2" xfId="8360"/>
    <cellStyle name="Comma 2 2 4 2 14" xfId="5712"/>
    <cellStyle name="Comma 2 2 4 2 2" xfId="364"/>
    <cellStyle name="Comma 2 2 4 2 2 2" xfId="538"/>
    <cellStyle name="Comma 2 2 4 2 2 2 2" xfId="539"/>
    <cellStyle name="Comma 2 2 4 2 2 2 2 2" xfId="3239"/>
    <cellStyle name="Comma 2 2 4 2 2 2 2 2 2" xfId="8581"/>
    <cellStyle name="Comma 2 2 4 2 2 2 2 3" xfId="5933"/>
    <cellStyle name="Comma 2 2 4 2 2 2 3" xfId="3238"/>
    <cellStyle name="Comma 2 2 4 2 2 2 3 2" xfId="8580"/>
    <cellStyle name="Comma 2 2 4 2 2 2 4" xfId="5932"/>
    <cellStyle name="Comma 2 2 4 2 2 3" xfId="540"/>
    <cellStyle name="Comma 2 2 4 2 2 3 2" xfId="3240"/>
    <cellStyle name="Comma 2 2 4 2 2 3 2 2" xfId="8582"/>
    <cellStyle name="Comma 2 2 4 2 2 3 3" xfId="5934"/>
    <cellStyle name="Comma 2 2 4 2 2 4" xfId="541"/>
    <cellStyle name="Comma 2 2 4 2 2 4 2" xfId="3241"/>
    <cellStyle name="Comma 2 2 4 2 2 4 2 2" xfId="8583"/>
    <cellStyle name="Comma 2 2 4 2 2 4 3" xfId="5935"/>
    <cellStyle name="Comma 2 2 4 2 2 5" xfId="2936"/>
    <cellStyle name="Comma 2 2 4 2 2 5 2" xfId="5609"/>
    <cellStyle name="Comma 2 2 4 2 2 5 2 2" xfId="10939"/>
    <cellStyle name="Comma 2 2 4 2 2 5 3" xfId="8298"/>
    <cellStyle name="Comma 2 2 4 2 2 6" xfId="537"/>
    <cellStyle name="Comma 2 2 4 2 2 6 2" xfId="3237"/>
    <cellStyle name="Comma 2 2 4 2 2 6 2 2" xfId="8579"/>
    <cellStyle name="Comma 2 2 4 2 2 6 3" xfId="5931"/>
    <cellStyle name="Comma 2 2 4 2 2 7" xfId="3071"/>
    <cellStyle name="Comma 2 2 4 2 2 7 2" xfId="8414"/>
    <cellStyle name="Comma 2 2 4 2 2 8" xfId="5766"/>
    <cellStyle name="Comma 2 2 4 2 3" xfId="542"/>
    <cellStyle name="Comma 2 2 4 2 3 2" xfId="543"/>
    <cellStyle name="Comma 2 2 4 2 3 2 2" xfId="544"/>
    <cellStyle name="Comma 2 2 4 2 3 2 2 2" xfId="3244"/>
    <cellStyle name="Comma 2 2 4 2 3 2 2 2 2" xfId="8586"/>
    <cellStyle name="Comma 2 2 4 2 3 2 2 3" xfId="5938"/>
    <cellStyle name="Comma 2 2 4 2 3 2 3" xfId="3243"/>
    <cellStyle name="Comma 2 2 4 2 3 2 3 2" xfId="8585"/>
    <cellStyle name="Comma 2 2 4 2 3 2 4" xfId="5937"/>
    <cellStyle name="Comma 2 2 4 2 3 3" xfId="545"/>
    <cellStyle name="Comma 2 2 4 2 3 3 2" xfId="3245"/>
    <cellStyle name="Comma 2 2 4 2 3 3 2 2" xfId="8587"/>
    <cellStyle name="Comma 2 2 4 2 3 3 3" xfId="5939"/>
    <cellStyle name="Comma 2 2 4 2 3 4" xfId="546"/>
    <cellStyle name="Comma 2 2 4 2 3 4 2" xfId="3246"/>
    <cellStyle name="Comma 2 2 4 2 3 4 2 2" xfId="8588"/>
    <cellStyle name="Comma 2 2 4 2 3 4 3" xfId="5940"/>
    <cellStyle name="Comma 2 2 4 2 3 5" xfId="3242"/>
    <cellStyle name="Comma 2 2 4 2 3 5 2" xfId="8584"/>
    <cellStyle name="Comma 2 2 4 2 3 6" xfId="5936"/>
    <cellStyle name="Comma 2 2 4 2 4" xfId="547"/>
    <cellStyle name="Comma 2 2 4 2 4 2" xfId="548"/>
    <cellStyle name="Comma 2 2 4 2 4 2 2" xfId="549"/>
    <cellStyle name="Comma 2 2 4 2 4 2 2 2" xfId="3249"/>
    <cellStyle name="Comma 2 2 4 2 4 2 2 2 2" xfId="8591"/>
    <cellStyle name="Comma 2 2 4 2 4 2 2 3" xfId="5943"/>
    <cellStyle name="Comma 2 2 4 2 4 2 3" xfId="3248"/>
    <cellStyle name="Comma 2 2 4 2 4 2 3 2" xfId="8590"/>
    <cellStyle name="Comma 2 2 4 2 4 2 4" xfId="5942"/>
    <cellStyle name="Comma 2 2 4 2 4 3" xfId="550"/>
    <cellStyle name="Comma 2 2 4 2 4 3 2" xfId="3250"/>
    <cellStyle name="Comma 2 2 4 2 4 3 2 2" xfId="8592"/>
    <cellStyle name="Comma 2 2 4 2 4 3 3" xfId="5944"/>
    <cellStyle name="Comma 2 2 4 2 4 4" xfId="551"/>
    <cellStyle name="Comma 2 2 4 2 4 4 2" xfId="3251"/>
    <cellStyle name="Comma 2 2 4 2 4 4 2 2" xfId="8593"/>
    <cellStyle name="Comma 2 2 4 2 4 4 3" xfId="5945"/>
    <cellStyle name="Comma 2 2 4 2 4 5" xfId="3247"/>
    <cellStyle name="Comma 2 2 4 2 4 5 2" xfId="8589"/>
    <cellStyle name="Comma 2 2 4 2 4 6" xfId="5941"/>
    <cellStyle name="Comma 2 2 4 2 5" xfId="552"/>
    <cellStyle name="Comma 2 2 4 2 5 2" xfId="553"/>
    <cellStyle name="Comma 2 2 4 2 5 2 2" xfId="554"/>
    <cellStyle name="Comma 2 2 4 2 5 2 2 2" xfId="3254"/>
    <cellStyle name="Comma 2 2 4 2 5 2 2 2 2" xfId="8596"/>
    <cellStyle name="Comma 2 2 4 2 5 2 2 3" xfId="5948"/>
    <cellStyle name="Comma 2 2 4 2 5 2 3" xfId="3253"/>
    <cellStyle name="Comma 2 2 4 2 5 2 3 2" xfId="8595"/>
    <cellStyle name="Comma 2 2 4 2 5 2 4" xfId="5947"/>
    <cellStyle name="Comma 2 2 4 2 5 3" xfId="555"/>
    <cellStyle name="Comma 2 2 4 2 5 3 2" xfId="3255"/>
    <cellStyle name="Comma 2 2 4 2 5 3 2 2" xfId="8597"/>
    <cellStyle name="Comma 2 2 4 2 5 3 3" xfId="5949"/>
    <cellStyle name="Comma 2 2 4 2 5 4" xfId="556"/>
    <cellStyle name="Comma 2 2 4 2 5 4 2" xfId="3256"/>
    <cellStyle name="Comma 2 2 4 2 5 4 2 2" xfId="8598"/>
    <cellStyle name="Comma 2 2 4 2 5 4 3" xfId="5950"/>
    <cellStyle name="Comma 2 2 4 2 5 5" xfId="3252"/>
    <cellStyle name="Comma 2 2 4 2 5 5 2" xfId="8594"/>
    <cellStyle name="Comma 2 2 4 2 5 6" xfId="5946"/>
    <cellStyle name="Comma 2 2 4 2 6" xfId="557"/>
    <cellStyle name="Comma 2 2 4 2 6 2" xfId="558"/>
    <cellStyle name="Comma 2 2 4 2 6 2 2" xfId="3258"/>
    <cellStyle name="Comma 2 2 4 2 6 2 2 2" xfId="8600"/>
    <cellStyle name="Comma 2 2 4 2 6 2 3" xfId="5952"/>
    <cellStyle name="Comma 2 2 4 2 6 3" xfId="559"/>
    <cellStyle name="Comma 2 2 4 2 6 3 2" xfId="3259"/>
    <cellStyle name="Comma 2 2 4 2 6 3 2 2" xfId="8601"/>
    <cellStyle name="Comma 2 2 4 2 6 3 3" xfId="5953"/>
    <cellStyle name="Comma 2 2 4 2 6 4" xfId="3257"/>
    <cellStyle name="Comma 2 2 4 2 6 4 2" xfId="8599"/>
    <cellStyle name="Comma 2 2 4 2 6 5" xfId="5951"/>
    <cellStyle name="Comma 2 2 4 2 7" xfId="560"/>
    <cellStyle name="Comma 2 2 4 2 7 2" xfId="561"/>
    <cellStyle name="Comma 2 2 4 2 7 2 2" xfId="3261"/>
    <cellStyle name="Comma 2 2 4 2 7 2 2 2" xfId="8603"/>
    <cellStyle name="Comma 2 2 4 2 7 2 3" xfId="5955"/>
    <cellStyle name="Comma 2 2 4 2 7 3" xfId="3260"/>
    <cellStyle name="Comma 2 2 4 2 7 3 2" xfId="8602"/>
    <cellStyle name="Comma 2 2 4 2 7 4" xfId="5954"/>
    <cellStyle name="Comma 2 2 4 2 8" xfId="562"/>
    <cellStyle name="Comma 2 2 4 2 8 2" xfId="3262"/>
    <cellStyle name="Comma 2 2 4 2 8 2 2" xfId="8604"/>
    <cellStyle name="Comma 2 2 4 2 8 3" xfId="5956"/>
    <cellStyle name="Comma 2 2 4 2 9" xfId="563"/>
    <cellStyle name="Comma 2 2 4 2 9 2" xfId="3263"/>
    <cellStyle name="Comma 2 2 4 2 9 2 2" xfId="8605"/>
    <cellStyle name="Comma 2 2 4 2 9 3" xfId="5957"/>
    <cellStyle name="Comma 2 2 4 3" xfId="337"/>
    <cellStyle name="Comma 2 2 4 3 2" xfId="565"/>
    <cellStyle name="Comma 2 2 4 3 2 2" xfId="566"/>
    <cellStyle name="Comma 2 2 4 3 2 2 2" xfId="3266"/>
    <cellStyle name="Comma 2 2 4 3 2 2 2 2" xfId="8608"/>
    <cellStyle name="Comma 2 2 4 3 2 2 3" xfId="5960"/>
    <cellStyle name="Comma 2 2 4 3 2 3" xfId="3265"/>
    <cellStyle name="Comma 2 2 4 3 2 3 2" xfId="8607"/>
    <cellStyle name="Comma 2 2 4 3 2 4" xfId="5959"/>
    <cellStyle name="Comma 2 2 4 3 3" xfId="567"/>
    <cellStyle name="Comma 2 2 4 3 3 2" xfId="3267"/>
    <cellStyle name="Comma 2 2 4 3 3 2 2" xfId="8609"/>
    <cellStyle name="Comma 2 2 4 3 3 3" xfId="5961"/>
    <cellStyle name="Comma 2 2 4 3 4" xfId="568"/>
    <cellStyle name="Comma 2 2 4 3 4 2" xfId="3268"/>
    <cellStyle name="Comma 2 2 4 3 4 2 2" xfId="8610"/>
    <cellStyle name="Comma 2 2 4 3 4 3" xfId="5962"/>
    <cellStyle name="Comma 2 2 4 3 5" xfId="2909"/>
    <cellStyle name="Comma 2 2 4 3 5 2" xfId="5582"/>
    <cellStyle name="Comma 2 2 4 3 5 2 2" xfId="10912"/>
    <cellStyle name="Comma 2 2 4 3 5 3" xfId="8271"/>
    <cellStyle name="Comma 2 2 4 3 6" xfId="564"/>
    <cellStyle name="Comma 2 2 4 3 6 2" xfId="3264"/>
    <cellStyle name="Comma 2 2 4 3 6 2 2" xfId="8606"/>
    <cellStyle name="Comma 2 2 4 3 6 3" xfId="5958"/>
    <cellStyle name="Comma 2 2 4 3 7" xfId="3044"/>
    <cellStyle name="Comma 2 2 4 3 7 2" xfId="8387"/>
    <cellStyle name="Comma 2 2 4 3 8" xfId="5739"/>
    <cellStyle name="Comma 2 2 4 4" xfId="569"/>
    <cellStyle name="Comma 2 2 4 4 2" xfId="570"/>
    <cellStyle name="Comma 2 2 4 4 2 2" xfId="571"/>
    <cellStyle name="Comma 2 2 4 4 2 2 2" xfId="3271"/>
    <cellStyle name="Comma 2 2 4 4 2 2 2 2" xfId="8613"/>
    <cellStyle name="Comma 2 2 4 4 2 2 3" xfId="5965"/>
    <cellStyle name="Comma 2 2 4 4 2 3" xfId="3270"/>
    <cellStyle name="Comma 2 2 4 4 2 3 2" xfId="8612"/>
    <cellStyle name="Comma 2 2 4 4 2 4" xfId="5964"/>
    <cellStyle name="Comma 2 2 4 4 3" xfId="572"/>
    <cellStyle name="Comma 2 2 4 4 3 2" xfId="3272"/>
    <cellStyle name="Comma 2 2 4 4 3 2 2" xfId="8614"/>
    <cellStyle name="Comma 2 2 4 4 3 3" xfId="5966"/>
    <cellStyle name="Comma 2 2 4 4 4" xfId="573"/>
    <cellStyle name="Comma 2 2 4 4 4 2" xfId="3273"/>
    <cellStyle name="Comma 2 2 4 4 4 2 2" xfId="8615"/>
    <cellStyle name="Comma 2 2 4 4 4 3" xfId="5967"/>
    <cellStyle name="Comma 2 2 4 4 5" xfId="3269"/>
    <cellStyle name="Comma 2 2 4 4 5 2" xfId="8611"/>
    <cellStyle name="Comma 2 2 4 4 6" xfId="5963"/>
    <cellStyle name="Comma 2 2 4 5" xfId="574"/>
    <cellStyle name="Comma 2 2 4 5 2" xfId="575"/>
    <cellStyle name="Comma 2 2 4 5 2 2" xfId="576"/>
    <cellStyle name="Comma 2 2 4 5 2 2 2" xfId="3276"/>
    <cellStyle name="Comma 2 2 4 5 2 2 2 2" xfId="8618"/>
    <cellStyle name="Comma 2 2 4 5 2 2 3" xfId="5970"/>
    <cellStyle name="Comma 2 2 4 5 2 3" xfId="3275"/>
    <cellStyle name="Comma 2 2 4 5 2 3 2" xfId="8617"/>
    <cellStyle name="Comma 2 2 4 5 2 4" xfId="5969"/>
    <cellStyle name="Comma 2 2 4 5 3" xfId="577"/>
    <cellStyle name="Comma 2 2 4 5 3 2" xfId="3277"/>
    <cellStyle name="Comma 2 2 4 5 3 2 2" xfId="8619"/>
    <cellStyle name="Comma 2 2 4 5 3 3" xfId="5971"/>
    <cellStyle name="Comma 2 2 4 5 4" xfId="578"/>
    <cellStyle name="Comma 2 2 4 5 4 2" xfId="3278"/>
    <cellStyle name="Comma 2 2 4 5 4 2 2" xfId="8620"/>
    <cellStyle name="Comma 2 2 4 5 4 3" xfId="5972"/>
    <cellStyle name="Comma 2 2 4 5 5" xfId="3274"/>
    <cellStyle name="Comma 2 2 4 5 5 2" xfId="8616"/>
    <cellStyle name="Comma 2 2 4 5 6" xfId="5968"/>
    <cellStyle name="Comma 2 2 4 6" xfId="579"/>
    <cellStyle name="Comma 2 2 4 6 2" xfId="580"/>
    <cellStyle name="Comma 2 2 4 6 2 2" xfId="581"/>
    <cellStyle name="Comma 2 2 4 6 2 2 2" xfId="3281"/>
    <cellStyle name="Comma 2 2 4 6 2 2 2 2" xfId="8623"/>
    <cellStyle name="Comma 2 2 4 6 2 2 3" xfId="5975"/>
    <cellStyle name="Comma 2 2 4 6 2 3" xfId="3280"/>
    <cellStyle name="Comma 2 2 4 6 2 3 2" xfId="8622"/>
    <cellStyle name="Comma 2 2 4 6 2 4" xfId="5974"/>
    <cellStyle name="Comma 2 2 4 6 3" xfId="582"/>
    <cellStyle name="Comma 2 2 4 6 3 2" xfId="3282"/>
    <cellStyle name="Comma 2 2 4 6 3 2 2" xfId="8624"/>
    <cellStyle name="Comma 2 2 4 6 3 3" xfId="5976"/>
    <cellStyle name="Comma 2 2 4 6 4" xfId="583"/>
    <cellStyle name="Comma 2 2 4 6 4 2" xfId="3283"/>
    <cellStyle name="Comma 2 2 4 6 4 2 2" xfId="8625"/>
    <cellStyle name="Comma 2 2 4 6 4 3" xfId="5977"/>
    <cellStyle name="Comma 2 2 4 6 5" xfId="3279"/>
    <cellStyle name="Comma 2 2 4 6 5 2" xfId="8621"/>
    <cellStyle name="Comma 2 2 4 6 6" xfId="5973"/>
    <cellStyle name="Comma 2 2 4 7" xfId="584"/>
    <cellStyle name="Comma 2 2 4 7 2" xfId="585"/>
    <cellStyle name="Comma 2 2 4 7 2 2" xfId="3285"/>
    <cellStyle name="Comma 2 2 4 7 2 2 2" xfId="8627"/>
    <cellStyle name="Comma 2 2 4 7 2 3" xfId="5979"/>
    <cellStyle name="Comma 2 2 4 7 3" xfId="586"/>
    <cellStyle name="Comma 2 2 4 7 3 2" xfId="3286"/>
    <cellStyle name="Comma 2 2 4 7 3 2 2" xfId="8628"/>
    <cellStyle name="Comma 2 2 4 7 3 3" xfId="5980"/>
    <cellStyle name="Comma 2 2 4 7 4" xfId="3284"/>
    <cellStyle name="Comma 2 2 4 7 4 2" xfId="8626"/>
    <cellStyle name="Comma 2 2 4 7 5" xfId="5978"/>
    <cellStyle name="Comma 2 2 4 8" xfId="587"/>
    <cellStyle name="Comma 2 2 4 8 2" xfId="588"/>
    <cellStyle name="Comma 2 2 4 8 2 2" xfId="3288"/>
    <cellStyle name="Comma 2 2 4 8 2 2 2" xfId="8630"/>
    <cellStyle name="Comma 2 2 4 8 2 3" xfId="5982"/>
    <cellStyle name="Comma 2 2 4 8 3" xfId="3287"/>
    <cellStyle name="Comma 2 2 4 8 3 2" xfId="8629"/>
    <cellStyle name="Comma 2 2 4 8 4" xfId="5981"/>
    <cellStyle name="Comma 2 2 4 9" xfId="589"/>
    <cellStyle name="Comma 2 2 4 9 2" xfId="3289"/>
    <cellStyle name="Comma 2 2 4 9 2 2" xfId="8631"/>
    <cellStyle name="Comma 2 2 4 9 3" xfId="5983"/>
    <cellStyle name="Comma 2 2 5" xfId="297"/>
    <cellStyle name="Comma 2 2 5 10" xfId="2810"/>
    <cellStyle name="Comma 2 2 5 10 2" xfId="5483"/>
    <cellStyle name="Comma 2 2 5 10 2 2" xfId="10818"/>
    <cellStyle name="Comma 2 2 5 10 3" xfId="8175"/>
    <cellStyle name="Comma 2 2 5 11" xfId="2869"/>
    <cellStyle name="Comma 2 2 5 11 2" xfId="5542"/>
    <cellStyle name="Comma 2 2 5 11 2 2" xfId="10872"/>
    <cellStyle name="Comma 2 2 5 11 3" xfId="8231"/>
    <cellStyle name="Comma 2 2 5 12" xfId="590"/>
    <cellStyle name="Comma 2 2 5 12 2" xfId="3290"/>
    <cellStyle name="Comma 2 2 5 12 2 2" xfId="8632"/>
    <cellStyle name="Comma 2 2 5 12 3" xfId="5984"/>
    <cellStyle name="Comma 2 2 5 13" xfId="3004"/>
    <cellStyle name="Comma 2 2 5 13 2" xfId="8347"/>
    <cellStyle name="Comma 2 2 5 14" xfId="5699"/>
    <cellStyle name="Comma 2 2 5 2" xfId="351"/>
    <cellStyle name="Comma 2 2 5 2 2" xfId="592"/>
    <cellStyle name="Comma 2 2 5 2 2 2" xfId="593"/>
    <cellStyle name="Comma 2 2 5 2 2 2 2" xfId="3293"/>
    <cellStyle name="Comma 2 2 5 2 2 2 2 2" xfId="8635"/>
    <cellStyle name="Comma 2 2 5 2 2 2 3" xfId="5987"/>
    <cellStyle name="Comma 2 2 5 2 2 3" xfId="3292"/>
    <cellStyle name="Comma 2 2 5 2 2 3 2" xfId="8634"/>
    <cellStyle name="Comma 2 2 5 2 2 4" xfId="5986"/>
    <cellStyle name="Comma 2 2 5 2 3" xfId="594"/>
    <cellStyle name="Comma 2 2 5 2 3 2" xfId="3294"/>
    <cellStyle name="Comma 2 2 5 2 3 2 2" xfId="8636"/>
    <cellStyle name="Comma 2 2 5 2 3 3" xfId="5988"/>
    <cellStyle name="Comma 2 2 5 2 4" xfId="595"/>
    <cellStyle name="Comma 2 2 5 2 4 2" xfId="3295"/>
    <cellStyle name="Comma 2 2 5 2 4 2 2" xfId="8637"/>
    <cellStyle name="Comma 2 2 5 2 4 3" xfId="5989"/>
    <cellStyle name="Comma 2 2 5 2 5" xfId="2923"/>
    <cellStyle name="Comma 2 2 5 2 5 2" xfId="5596"/>
    <cellStyle name="Comma 2 2 5 2 5 2 2" xfId="10926"/>
    <cellStyle name="Comma 2 2 5 2 5 3" xfId="8285"/>
    <cellStyle name="Comma 2 2 5 2 6" xfId="591"/>
    <cellStyle name="Comma 2 2 5 2 6 2" xfId="3291"/>
    <cellStyle name="Comma 2 2 5 2 6 2 2" xfId="8633"/>
    <cellStyle name="Comma 2 2 5 2 6 3" xfId="5985"/>
    <cellStyle name="Comma 2 2 5 2 7" xfId="3058"/>
    <cellStyle name="Comma 2 2 5 2 7 2" xfId="8401"/>
    <cellStyle name="Comma 2 2 5 2 8" xfId="5753"/>
    <cellStyle name="Comma 2 2 5 3" xfId="596"/>
    <cellStyle name="Comma 2 2 5 3 2" xfId="597"/>
    <cellStyle name="Comma 2 2 5 3 2 2" xfId="598"/>
    <cellStyle name="Comma 2 2 5 3 2 2 2" xfId="3298"/>
    <cellStyle name="Comma 2 2 5 3 2 2 2 2" xfId="8640"/>
    <cellStyle name="Comma 2 2 5 3 2 2 3" xfId="5992"/>
    <cellStyle name="Comma 2 2 5 3 2 3" xfId="3297"/>
    <cellStyle name="Comma 2 2 5 3 2 3 2" xfId="8639"/>
    <cellStyle name="Comma 2 2 5 3 2 4" xfId="5991"/>
    <cellStyle name="Comma 2 2 5 3 3" xfId="599"/>
    <cellStyle name="Comma 2 2 5 3 3 2" xfId="3299"/>
    <cellStyle name="Comma 2 2 5 3 3 2 2" xfId="8641"/>
    <cellStyle name="Comma 2 2 5 3 3 3" xfId="5993"/>
    <cellStyle name="Comma 2 2 5 3 4" xfId="600"/>
    <cellStyle name="Comma 2 2 5 3 4 2" xfId="3300"/>
    <cellStyle name="Comma 2 2 5 3 4 2 2" xfId="8642"/>
    <cellStyle name="Comma 2 2 5 3 4 3" xfId="5994"/>
    <cellStyle name="Comma 2 2 5 3 5" xfId="3296"/>
    <cellStyle name="Comma 2 2 5 3 5 2" xfId="8638"/>
    <cellStyle name="Comma 2 2 5 3 6" xfId="5990"/>
    <cellStyle name="Comma 2 2 5 4" xfId="601"/>
    <cellStyle name="Comma 2 2 5 4 2" xfId="602"/>
    <cellStyle name="Comma 2 2 5 4 2 2" xfId="603"/>
    <cellStyle name="Comma 2 2 5 4 2 2 2" xfId="3303"/>
    <cellStyle name="Comma 2 2 5 4 2 2 2 2" xfId="8645"/>
    <cellStyle name="Comma 2 2 5 4 2 2 3" xfId="5997"/>
    <cellStyle name="Comma 2 2 5 4 2 3" xfId="3302"/>
    <cellStyle name="Comma 2 2 5 4 2 3 2" xfId="8644"/>
    <cellStyle name="Comma 2 2 5 4 2 4" xfId="5996"/>
    <cellStyle name="Comma 2 2 5 4 3" xfId="604"/>
    <cellStyle name="Comma 2 2 5 4 3 2" xfId="3304"/>
    <cellStyle name="Comma 2 2 5 4 3 2 2" xfId="8646"/>
    <cellStyle name="Comma 2 2 5 4 3 3" xfId="5998"/>
    <cellStyle name="Comma 2 2 5 4 4" xfId="605"/>
    <cellStyle name="Comma 2 2 5 4 4 2" xfId="3305"/>
    <cellStyle name="Comma 2 2 5 4 4 2 2" xfId="8647"/>
    <cellStyle name="Comma 2 2 5 4 4 3" xfId="5999"/>
    <cellStyle name="Comma 2 2 5 4 5" xfId="3301"/>
    <cellStyle name="Comma 2 2 5 4 5 2" xfId="8643"/>
    <cellStyle name="Comma 2 2 5 4 6" xfId="5995"/>
    <cellStyle name="Comma 2 2 5 5" xfId="606"/>
    <cellStyle name="Comma 2 2 5 5 2" xfId="607"/>
    <cellStyle name="Comma 2 2 5 5 2 2" xfId="608"/>
    <cellStyle name="Comma 2 2 5 5 2 2 2" xfId="3308"/>
    <cellStyle name="Comma 2 2 5 5 2 2 2 2" xfId="8650"/>
    <cellStyle name="Comma 2 2 5 5 2 2 3" xfId="6002"/>
    <cellStyle name="Comma 2 2 5 5 2 3" xfId="3307"/>
    <cellStyle name="Comma 2 2 5 5 2 3 2" xfId="8649"/>
    <cellStyle name="Comma 2 2 5 5 2 4" xfId="6001"/>
    <cellStyle name="Comma 2 2 5 5 3" xfId="609"/>
    <cellStyle name="Comma 2 2 5 5 3 2" xfId="3309"/>
    <cellStyle name="Comma 2 2 5 5 3 2 2" xfId="8651"/>
    <cellStyle name="Comma 2 2 5 5 3 3" xfId="6003"/>
    <cellStyle name="Comma 2 2 5 5 4" xfId="610"/>
    <cellStyle name="Comma 2 2 5 5 4 2" xfId="3310"/>
    <cellStyle name="Comma 2 2 5 5 4 2 2" xfId="8652"/>
    <cellStyle name="Comma 2 2 5 5 4 3" xfId="6004"/>
    <cellStyle name="Comma 2 2 5 5 5" xfId="3306"/>
    <cellStyle name="Comma 2 2 5 5 5 2" xfId="8648"/>
    <cellStyle name="Comma 2 2 5 5 6" xfId="6000"/>
    <cellStyle name="Comma 2 2 5 6" xfId="611"/>
    <cellStyle name="Comma 2 2 5 6 2" xfId="612"/>
    <cellStyle name="Comma 2 2 5 6 2 2" xfId="3312"/>
    <cellStyle name="Comma 2 2 5 6 2 2 2" xfId="8654"/>
    <cellStyle name="Comma 2 2 5 6 2 3" xfId="6006"/>
    <cellStyle name="Comma 2 2 5 6 3" xfId="613"/>
    <cellStyle name="Comma 2 2 5 6 3 2" xfId="3313"/>
    <cellStyle name="Comma 2 2 5 6 3 2 2" xfId="8655"/>
    <cellStyle name="Comma 2 2 5 6 3 3" xfId="6007"/>
    <cellStyle name="Comma 2 2 5 6 4" xfId="3311"/>
    <cellStyle name="Comma 2 2 5 6 4 2" xfId="8653"/>
    <cellStyle name="Comma 2 2 5 6 5" xfId="6005"/>
    <cellStyle name="Comma 2 2 5 7" xfId="614"/>
    <cellStyle name="Comma 2 2 5 7 2" xfId="615"/>
    <cellStyle name="Comma 2 2 5 7 2 2" xfId="3315"/>
    <cellStyle name="Comma 2 2 5 7 2 2 2" xfId="8657"/>
    <cellStyle name="Comma 2 2 5 7 2 3" xfId="6009"/>
    <cellStyle name="Comma 2 2 5 7 3" xfId="3314"/>
    <cellStyle name="Comma 2 2 5 7 3 2" xfId="8656"/>
    <cellStyle name="Comma 2 2 5 7 4" xfId="6008"/>
    <cellStyle name="Comma 2 2 5 8" xfId="616"/>
    <cellStyle name="Comma 2 2 5 8 2" xfId="3316"/>
    <cellStyle name="Comma 2 2 5 8 2 2" xfId="8658"/>
    <cellStyle name="Comma 2 2 5 8 3" xfId="6010"/>
    <cellStyle name="Comma 2 2 5 9" xfId="617"/>
    <cellStyle name="Comma 2 2 5 9 2" xfId="3317"/>
    <cellStyle name="Comma 2 2 5 9 2 2" xfId="8659"/>
    <cellStyle name="Comma 2 2 5 9 3" xfId="6011"/>
    <cellStyle name="Comma 2 2 6" xfId="324"/>
    <cellStyle name="Comma 2 2 6 2" xfId="619"/>
    <cellStyle name="Comma 2 2 6 2 2" xfId="620"/>
    <cellStyle name="Comma 2 2 6 2 2 2" xfId="3320"/>
    <cellStyle name="Comma 2 2 6 2 2 2 2" xfId="8662"/>
    <cellStyle name="Comma 2 2 6 2 2 3" xfId="6014"/>
    <cellStyle name="Comma 2 2 6 2 3" xfId="3319"/>
    <cellStyle name="Comma 2 2 6 2 3 2" xfId="8661"/>
    <cellStyle name="Comma 2 2 6 2 4" xfId="6013"/>
    <cellStyle name="Comma 2 2 6 3" xfId="621"/>
    <cellStyle name="Comma 2 2 6 3 2" xfId="3321"/>
    <cellStyle name="Comma 2 2 6 3 2 2" xfId="8663"/>
    <cellStyle name="Comma 2 2 6 3 3" xfId="6015"/>
    <cellStyle name="Comma 2 2 6 4" xfId="622"/>
    <cellStyle name="Comma 2 2 6 4 2" xfId="3322"/>
    <cellStyle name="Comma 2 2 6 4 2 2" xfId="8664"/>
    <cellStyle name="Comma 2 2 6 4 3" xfId="6016"/>
    <cellStyle name="Comma 2 2 6 5" xfId="2896"/>
    <cellStyle name="Comma 2 2 6 5 2" xfId="5569"/>
    <cellStyle name="Comma 2 2 6 5 2 2" xfId="10899"/>
    <cellStyle name="Comma 2 2 6 5 3" xfId="8258"/>
    <cellStyle name="Comma 2 2 6 6" xfId="618"/>
    <cellStyle name="Comma 2 2 6 6 2" xfId="3318"/>
    <cellStyle name="Comma 2 2 6 6 2 2" xfId="8660"/>
    <cellStyle name="Comma 2 2 6 6 3" xfId="6012"/>
    <cellStyle name="Comma 2 2 6 7" xfId="3031"/>
    <cellStyle name="Comma 2 2 6 7 2" xfId="8374"/>
    <cellStyle name="Comma 2 2 6 8" xfId="5726"/>
    <cellStyle name="Comma 2 2 7" xfId="623"/>
    <cellStyle name="Comma 2 2 7 2" xfId="624"/>
    <cellStyle name="Comma 2 2 7 2 2" xfId="625"/>
    <cellStyle name="Comma 2 2 7 2 2 2" xfId="3325"/>
    <cellStyle name="Comma 2 2 7 2 2 2 2" xfId="8667"/>
    <cellStyle name="Comma 2 2 7 2 2 3" xfId="6019"/>
    <cellStyle name="Comma 2 2 7 2 3" xfId="3324"/>
    <cellStyle name="Comma 2 2 7 2 3 2" xfId="8666"/>
    <cellStyle name="Comma 2 2 7 2 4" xfId="6018"/>
    <cellStyle name="Comma 2 2 7 3" xfId="626"/>
    <cellStyle name="Comma 2 2 7 3 2" xfId="3326"/>
    <cellStyle name="Comma 2 2 7 3 2 2" xfId="8668"/>
    <cellStyle name="Comma 2 2 7 3 3" xfId="6020"/>
    <cellStyle name="Comma 2 2 7 4" xfId="627"/>
    <cellStyle name="Comma 2 2 7 4 2" xfId="3327"/>
    <cellStyle name="Comma 2 2 7 4 2 2" xfId="8669"/>
    <cellStyle name="Comma 2 2 7 4 3" xfId="6021"/>
    <cellStyle name="Comma 2 2 7 5" xfId="3323"/>
    <cellStyle name="Comma 2 2 7 5 2" xfId="8665"/>
    <cellStyle name="Comma 2 2 7 6" xfId="6017"/>
    <cellStyle name="Comma 2 2 8" xfId="628"/>
    <cellStyle name="Comma 2 2 8 2" xfId="629"/>
    <cellStyle name="Comma 2 2 8 2 2" xfId="630"/>
    <cellStyle name="Comma 2 2 8 2 2 2" xfId="3330"/>
    <cellStyle name="Comma 2 2 8 2 2 2 2" xfId="8672"/>
    <cellStyle name="Comma 2 2 8 2 2 3" xfId="6024"/>
    <cellStyle name="Comma 2 2 8 2 3" xfId="3329"/>
    <cellStyle name="Comma 2 2 8 2 3 2" xfId="8671"/>
    <cellStyle name="Comma 2 2 8 2 4" xfId="6023"/>
    <cellStyle name="Comma 2 2 8 3" xfId="631"/>
    <cellStyle name="Comma 2 2 8 3 2" xfId="3331"/>
    <cellStyle name="Comma 2 2 8 3 2 2" xfId="8673"/>
    <cellStyle name="Comma 2 2 8 3 3" xfId="6025"/>
    <cellStyle name="Comma 2 2 8 4" xfId="632"/>
    <cellStyle name="Comma 2 2 8 4 2" xfId="3332"/>
    <cellStyle name="Comma 2 2 8 4 2 2" xfId="8674"/>
    <cellStyle name="Comma 2 2 8 4 3" xfId="6026"/>
    <cellStyle name="Comma 2 2 8 5" xfId="3328"/>
    <cellStyle name="Comma 2 2 8 5 2" xfId="8670"/>
    <cellStyle name="Comma 2 2 8 6" xfId="6022"/>
    <cellStyle name="Comma 2 2 9" xfId="633"/>
    <cellStyle name="Comma 2 2 9 2" xfId="634"/>
    <cellStyle name="Comma 2 2 9 2 2" xfId="635"/>
    <cellStyle name="Comma 2 2 9 2 2 2" xfId="3335"/>
    <cellStyle name="Comma 2 2 9 2 2 2 2" xfId="8677"/>
    <cellStyle name="Comma 2 2 9 2 2 3" xfId="6029"/>
    <cellStyle name="Comma 2 2 9 2 3" xfId="3334"/>
    <cellStyle name="Comma 2 2 9 2 3 2" xfId="8676"/>
    <cellStyle name="Comma 2 2 9 2 4" xfId="6028"/>
    <cellStyle name="Comma 2 2 9 3" xfId="636"/>
    <cellStyle name="Comma 2 2 9 3 2" xfId="3336"/>
    <cellStyle name="Comma 2 2 9 3 2 2" xfId="8678"/>
    <cellStyle name="Comma 2 2 9 3 3" xfId="6030"/>
    <cellStyle name="Comma 2 2 9 4" xfId="637"/>
    <cellStyle name="Comma 2 2 9 4 2" xfId="3337"/>
    <cellStyle name="Comma 2 2 9 4 2 2" xfId="8679"/>
    <cellStyle name="Comma 2 2 9 4 3" xfId="6031"/>
    <cellStyle name="Comma 2 2 9 5" xfId="3333"/>
    <cellStyle name="Comma 2 2 9 5 2" xfId="8675"/>
    <cellStyle name="Comma 2 2 9 6" xfId="6027"/>
    <cellStyle name="Comma 2 20" xfId="2841"/>
    <cellStyle name="Comma 2 20 2" xfId="5514"/>
    <cellStyle name="Comma 2 20 2 2" xfId="10844"/>
    <cellStyle name="Comma 2 20 3" xfId="8203"/>
    <cellStyle name="Comma 2 21" xfId="384"/>
    <cellStyle name="Comma 2 21 2" xfId="3084"/>
    <cellStyle name="Comma 2 21 2 2" xfId="8426"/>
    <cellStyle name="Comma 2 21 3" xfId="5778"/>
    <cellStyle name="Comma 2 22" xfId="227"/>
    <cellStyle name="Comma 2 22 2" xfId="2959"/>
    <cellStyle name="Comma 2 22 2 2" xfId="8317"/>
    <cellStyle name="Comma 2 22 3" xfId="5660"/>
    <cellStyle name="Comma 2 23" xfId="2951"/>
    <cellStyle name="Comma 2 23 2" xfId="8312"/>
    <cellStyle name="Comma 2 24" xfId="5648"/>
    <cellStyle name="Comma 2 25" xfId="5625"/>
    <cellStyle name="Comma 2 26" xfId="10962"/>
    <cellStyle name="Comma 2 27" xfId="5635"/>
    <cellStyle name="Comma 2 28" xfId="10958"/>
    <cellStyle name="Comma 2 29" xfId="211"/>
    <cellStyle name="Comma 2 3" xfId="253"/>
    <cellStyle name="Comma 2 3 10" xfId="639"/>
    <cellStyle name="Comma 2 3 10 2" xfId="640"/>
    <cellStyle name="Comma 2 3 10 2 2" xfId="3340"/>
    <cellStyle name="Comma 2 3 10 2 2 2" xfId="8682"/>
    <cellStyle name="Comma 2 3 10 2 3" xfId="6034"/>
    <cellStyle name="Comma 2 3 10 3" xfId="641"/>
    <cellStyle name="Comma 2 3 10 3 2" xfId="3341"/>
    <cellStyle name="Comma 2 3 10 3 2 2" xfId="8683"/>
    <cellStyle name="Comma 2 3 10 3 3" xfId="6035"/>
    <cellStyle name="Comma 2 3 10 4" xfId="3339"/>
    <cellStyle name="Comma 2 3 10 4 2" xfId="8681"/>
    <cellStyle name="Comma 2 3 10 5" xfId="6033"/>
    <cellStyle name="Comma 2 3 11" xfId="642"/>
    <cellStyle name="Comma 2 3 11 2" xfId="643"/>
    <cellStyle name="Comma 2 3 11 2 2" xfId="3343"/>
    <cellStyle name="Comma 2 3 11 2 2 2" xfId="8685"/>
    <cellStyle name="Comma 2 3 11 2 3" xfId="6037"/>
    <cellStyle name="Comma 2 3 11 3" xfId="3342"/>
    <cellStyle name="Comma 2 3 11 3 2" xfId="8684"/>
    <cellStyle name="Comma 2 3 11 4" xfId="6036"/>
    <cellStyle name="Comma 2 3 12" xfId="644"/>
    <cellStyle name="Comma 2 3 12 2" xfId="3344"/>
    <cellStyle name="Comma 2 3 12 2 2" xfId="8686"/>
    <cellStyle name="Comma 2 3 12 3" xfId="6038"/>
    <cellStyle name="Comma 2 3 13" xfId="645"/>
    <cellStyle name="Comma 2 3 13 2" xfId="3345"/>
    <cellStyle name="Comma 2 3 13 2 2" xfId="8687"/>
    <cellStyle name="Comma 2 3 13 3" xfId="6039"/>
    <cellStyle name="Comma 2 3 14" xfId="2783"/>
    <cellStyle name="Comma 2 3 14 2" xfId="5456"/>
    <cellStyle name="Comma 2 3 14 2 2" xfId="10793"/>
    <cellStyle name="Comma 2 3 14 3" xfId="8150"/>
    <cellStyle name="Comma 2 3 15" xfId="2844"/>
    <cellStyle name="Comma 2 3 15 2" xfId="5517"/>
    <cellStyle name="Comma 2 3 15 2 2" xfId="10847"/>
    <cellStyle name="Comma 2 3 15 3" xfId="8206"/>
    <cellStyle name="Comma 2 3 16" xfId="638"/>
    <cellStyle name="Comma 2 3 16 2" xfId="3338"/>
    <cellStyle name="Comma 2 3 16 2 2" xfId="8680"/>
    <cellStyle name="Comma 2 3 16 3" xfId="6032"/>
    <cellStyle name="Comma 2 3 17" xfId="2974"/>
    <cellStyle name="Comma 2 3 17 2" xfId="8322"/>
    <cellStyle name="Comma 2 3 18" xfId="5671"/>
    <cellStyle name="Comma 2 3 2" xfId="277"/>
    <cellStyle name="Comma 2 3 2 10" xfId="647"/>
    <cellStyle name="Comma 2 3 2 10 2" xfId="3347"/>
    <cellStyle name="Comma 2 3 2 10 2 2" xfId="8689"/>
    <cellStyle name="Comma 2 3 2 10 3" xfId="6041"/>
    <cellStyle name="Comma 2 3 2 11" xfId="2791"/>
    <cellStyle name="Comma 2 3 2 11 2" xfId="5464"/>
    <cellStyle name="Comma 2 3 2 11 2 2" xfId="10800"/>
    <cellStyle name="Comma 2 3 2 11 3" xfId="8157"/>
    <cellStyle name="Comma 2 3 2 12" xfId="2851"/>
    <cellStyle name="Comma 2 3 2 12 2" xfId="5524"/>
    <cellStyle name="Comma 2 3 2 12 2 2" xfId="10854"/>
    <cellStyle name="Comma 2 3 2 12 3" xfId="8213"/>
    <cellStyle name="Comma 2 3 2 13" xfId="646"/>
    <cellStyle name="Comma 2 3 2 13 2" xfId="3346"/>
    <cellStyle name="Comma 2 3 2 13 2 2" xfId="8688"/>
    <cellStyle name="Comma 2 3 2 13 3" xfId="6040"/>
    <cellStyle name="Comma 2 3 2 14" xfId="2984"/>
    <cellStyle name="Comma 2 3 2 14 2" xfId="8329"/>
    <cellStyle name="Comma 2 3 2 15" xfId="5680"/>
    <cellStyle name="Comma 2 3 2 2" xfId="290"/>
    <cellStyle name="Comma 2 3 2 2 10" xfId="2804"/>
    <cellStyle name="Comma 2 3 2 2 10 2" xfId="5477"/>
    <cellStyle name="Comma 2 3 2 2 10 2 2" xfId="10813"/>
    <cellStyle name="Comma 2 3 2 2 10 3" xfId="8170"/>
    <cellStyle name="Comma 2 3 2 2 11" xfId="2864"/>
    <cellStyle name="Comma 2 3 2 2 11 2" xfId="5537"/>
    <cellStyle name="Comma 2 3 2 2 11 2 2" xfId="10867"/>
    <cellStyle name="Comma 2 3 2 2 11 3" xfId="8226"/>
    <cellStyle name="Comma 2 3 2 2 12" xfId="648"/>
    <cellStyle name="Comma 2 3 2 2 12 2" xfId="3348"/>
    <cellStyle name="Comma 2 3 2 2 12 2 2" xfId="8690"/>
    <cellStyle name="Comma 2 3 2 2 12 3" xfId="6042"/>
    <cellStyle name="Comma 2 3 2 2 13" xfId="2997"/>
    <cellStyle name="Comma 2 3 2 2 13 2" xfId="8342"/>
    <cellStyle name="Comma 2 3 2 2 14" xfId="5693"/>
    <cellStyle name="Comma 2 3 2 2 2" xfId="319"/>
    <cellStyle name="Comma 2 3 2 2 2 2" xfId="373"/>
    <cellStyle name="Comma 2 3 2 2 2 2 2" xfId="651"/>
    <cellStyle name="Comma 2 3 2 2 2 2 2 2" xfId="3351"/>
    <cellStyle name="Comma 2 3 2 2 2 2 2 2 2" xfId="8693"/>
    <cellStyle name="Comma 2 3 2 2 2 2 2 3" xfId="6045"/>
    <cellStyle name="Comma 2 3 2 2 2 2 3" xfId="2945"/>
    <cellStyle name="Comma 2 3 2 2 2 2 3 2" xfId="5618"/>
    <cellStyle name="Comma 2 3 2 2 2 2 3 2 2" xfId="10948"/>
    <cellStyle name="Comma 2 3 2 2 2 2 3 3" xfId="8307"/>
    <cellStyle name="Comma 2 3 2 2 2 2 4" xfId="650"/>
    <cellStyle name="Comma 2 3 2 2 2 2 4 2" xfId="3350"/>
    <cellStyle name="Comma 2 3 2 2 2 2 4 2 2" xfId="8692"/>
    <cellStyle name="Comma 2 3 2 2 2 2 4 3" xfId="6044"/>
    <cellStyle name="Comma 2 3 2 2 2 2 5" xfId="3080"/>
    <cellStyle name="Comma 2 3 2 2 2 2 5 2" xfId="8423"/>
    <cellStyle name="Comma 2 3 2 2 2 2 6" xfId="5775"/>
    <cellStyle name="Comma 2 3 2 2 2 3" xfId="652"/>
    <cellStyle name="Comma 2 3 2 2 2 3 2" xfId="3352"/>
    <cellStyle name="Comma 2 3 2 2 2 3 2 2" xfId="8694"/>
    <cellStyle name="Comma 2 3 2 2 2 3 3" xfId="6046"/>
    <cellStyle name="Comma 2 3 2 2 2 4" xfId="653"/>
    <cellStyle name="Comma 2 3 2 2 2 4 2" xfId="3353"/>
    <cellStyle name="Comma 2 3 2 2 2 4 2 2" xfId="8695"/>
    <cellStyle name="Comma 2 3 2 2 2 4 3" xfId="6047"/>
    <cellStyle name="Comma 2 3 2 2 2 5" xfId="2832"/>
    <cellStyle name="Comma 2 3 2 2 2 5 2" xfId="5505"/>
    <cellStyle name="Comma 2 3 2 2 2 5 2 2" xfId="10840"/>
    <cellStyle name="Comma 2 3 2 2 2 5 3" xfId="8197"/>
    <cellStyle name="Comma 2 3 2 2 2 6" xfId="2891"/>
    <cellStyle name="Comma 2 3 2 2 2 6 2" xfId="5564"/>
    <cellStyle name="Comma 2 3 2 2 2 6 2 2" xfId="10894"/>
    <cellStyle name="Comma 2 3 2 2 2 6 3" xfId="8253"/>
    <cellStyle name="Comma 2 3 2 2 2 7" xfId="649"/>
    <cellStyle name="Comma 2 3 2 2 2 7 2" xfId="3349"/>
    <cellStyle name="Comma 2 3 2 2 2 7 2 2" xfId="8691"/>
    <cellStyle name="Comma 2 3 2 2 2 7 3" xfId="6043"/>
    <cellStyle name="Comma 2 3 2 2 2 8" xfId="3026"/>
    <cellStyle name="Comma 2 3 2 2 2 8 2" xfId="8369"/>
    <cellStyle name="Comma 2 3 2 2 2 9" xfId="5721"/>
    <cellStyle name="Comma 2 3 2 2 3" xfId="346"/>
    <cellStyle name="Comma 2 3 2 2 3 2" xfId="655"/>
    <cellStyle name="Comma 2 3 2 2 3 2 2" xfId="656"/>
    <cellStyle name="Comma 2 3 2 2 3 2 2 2" xfId="3356"/>
    <cellStyle name="Comma 2 3 2 2 3 2 2 2 2" xfId="8698"/>
    <cellStyle name="Comma 2 3 2 2 3 2 2 3" xfId="6050"/>
    <cellStyle name="Comma 2 3 2 2 3 2 3" xfId="3355"/>
    <cellStyle name="Comma 2 3 2 2 3 2 3 2" xfId="8697"/>
    <cellStyle name="Comma 2 3 2 2 3 2 4" xfId="6049"/>
    <cellStyle name="Comma 2 3 2 2 3 3" xfId="657"/>
    <cellStyle name="Comma 2 3 2 2 3 3 2" xfId="3357"/>
    <cellStyle name="Comma 2 3 2 2 3 3 2 2" xfId="8699"/>
    <cellStyle name="Comma 2 3 2 2 3 3 3" xfId="6051"/>
    <cellStyle name="Comma 2 3 2 2 3 4" xfId="658"/>
    <cellStyle name="Comma 2 3 2 2 3 4 2" xfId="3358"/>
    <cellStyle name="Comma 2 3 2 2 3 4 2 2" xfId="8700"/>
    <cellStyle name="Comma 2 3 2 2 3 4 3" xfId="6052"/>
    <cellStyle name="Comma 2 3 2 2 3 5" xfId="2918"/>
    <cellStyle name="Comma 2 3 2 2 3 5 2" xfId="5591"/>
    <cellStyle name="Comma 2 3 2 2 3 5 2 2" xfId="10921"/>
    <cellStyle name="Comma 2 3 2 2 3 5 3" xfId="8280"/>
    <cellStyle name="Comma 2 3 2 2 3 6" xfId="654"/>
    <cellStyle name="Comma 2 3 2 2 3 6 2" xfId="3354"/>
    <cellStyle name="Comma 2 3 2 2 3 6 2 2" xfId="8696"/>
    <cellStyle name="Comma 2 3 2 2 3 6 3" xfId="6048"/>
    <cellStyle name="Comma 2 3 2 2 3 7" xfId="3053"/>
    <cellStyle name="Comma 2 3 2 2 3 7 2" xfId="8396"/>
    <cellStyle name="Comma 2 3 2 2 3 8" xfId="5748"/>
    <cellStyle name="Comma 2 3 2 2 4" xfId="659"/>
    <cellStyle name="Comma 2 3 2 2 4 2" xfId="660"/>
    <cellStyle name="Comma 2 3 2 2 4 2 2" xfId="661"/>
    <cellStyle name="Comma 2 3 2 2 4 2 2 2" xfId="3361"/>
    <cellStyle name="Comma 2 3 2 2 4 2 2 2 2" xfId="8703"/>
    <cellStyle name="Comma 2 3 2 2 4 2 2 3" xfId="6055"/>
    <cellStyle name="Comma 2 3 2 2 4 2 3" xfId="3360"/>
    <cellStyle name="Comma 2 3 2 2 4 2 3 2" xfId="8702"/>
    <cellStyle name="Comma 2 3 2 2 4 2 4" xfId="6054"/>
    <cellStyle name="Comma 2 3 2 2 4 3" xfId="662"/>
    <cellStyle name="Comma 2 3 2 2 4 3 2" xfId="3362"/>
    <cellStyle name="Comma 2 3 2 2 4 3 2 2" xfId="8704"/>
    <cellStyle name="Comma 2 3 2 2 4 3 3" xfId="6056"/>
    <cellStyle name="Comma 2 3 2 2 4 4" xfId="663"/>
    <cellStyle name="Comma 2 3 2 2 4 4 2" xfId="3363"/>
    <cellStyle name="Comma 2 3 2 2 4 4 2 2" xfId="8705"/>
    <cellStyle name="Comma 2 3 2 2 4 4 3" xfId="6057"/>
    <cellStyle name="Comma 2 3 2 2 4 5" xfId="3359"/>
    <cellStyle name="Comma 2 3 2 2 4 5 2" xfId="8701"/>
    <cellStyle name="Comma 2 3 2 2 4 6" xfId="6053"/>
    <cellStyle name="Comma 2 3 2 2 5" xfId="664"/>
    <cellStyle name="Comma 2 3 2 2 5 2" xfId="665"/>
    <cellStyle name="Comma 2 3 2 2 5 2 2" xfId="666"/>
    <cellStyle name="Comma 2 3 2 2 5 2 2 2" xfId="3366"/>
    <cellStyle name="Comma 2 3 2 2 5 2 2 2 2" xfId="8708"/>
    <cellStyle name="Comma 2 3 2 2 5 2 2 3" xfId="6060"/>
    <cellStyle name="Comma 2 3 2 2 5 2 3" xfId="3365"/>
    <cellStyle name="Comma 2 3 2 2 5 2 3 2" xfId="8707"/>
    <cellStyle name="Comma 2 3 2 2 5 2 4" xfId="6059"/>
    <cellStyle name="Comma 2 3 2 2 5 3" xfId="667"/>
    <cellStyle name="Comma 2 3 2 2 5 3 2" xfId="3367"/>
    <cellStyle name="Comma 2 3 2 2 5 3 2 2" xfId="8709"/>
    <cellStyle name="Comma 2 3 2 2 5 3 3" xfId="6061"/>
    <cellStyle name="Comma 2 3 2 2 5 4" xfId="668"/>
    <cellStyle name="Comma 2 3 2 2 5 4 2" xfId="3368"/>
    <cellStyle name="Comma 2 3 2 2 5 4 2 2" xfId="8710"/>
    <cellStyle name="Comma 2 3 2 2 5 4 3" xfId="6062"/>
    <cellStyle name="Comma 2 3 2 2 5 5" xfId="3364"/>
    <cellStyle name="Comma 2 3 2 2 5 5 2" xfId="8706"/>
    <cellStyle name="Comma 2 3 2 2 5 6" xfId="6058"/>
    <cellStyle name="Comma 2 3 2 2 6" xfId="669"/>
    <cellStyle name="Comma 2 3 2 2 6 2" xfId="670"/>
    <cellStyle name="Comma 2 3 2 2 6 2 2" xfId="3370"/>
    <cellStyle name="Comma 2 3 2 2 6 2 2 2" xfId="8712"/>
    <cellStyle name="Comma 2 3 2 2 6 2 3" xfId="6064"/>
    <cellStyle name="Comma 2 3 2 2 6 3" xfId="671"/>
    <cellStyle name="Comma 2 3 2 2 6 3 2" xfId="3371"/>
    <cellStyle name="Comma 2 3 2 2 6 3 2 2" xfId="8713"/>
    <cellStyle name="Comma 2 3 2 2 6 3 3" xfId="6065"/>
    <cellStyle name="Comma 2 3 2 2 6 4" xfId="3369"/>
    <cellStyle name="Comma 2 3 2 2 6 4 2" xfId="8711"/>
    <cellStyle name="Comma 2 3 2 2 6 5" xfId="6063"/>
    <cellStyle name="Comma 2 3 2 2 7" xfId="672"/>
    <cellStyle name="Comma 2 3 2 2 7 2" xfId="673"/>
    <cellStyle name="Comma 2 3 2 2 7 2 2" xfId="3373"/>
    <cellStyle name="Comma 2 3 2 2 7 2 2 2" xfId="8715"/>
    <cellStyle name="Comma 2 3 2 2 7 2 3" xfId="6067"/>
    <cellStyle name="Comma 2 3 2 2 7 3" xfId="3372"/>
    <cellStyle name="Comma 2 3 2 2 7 3 2" xfId="8714"/>
    <cellStyle name="Comma 2 3 2 2 7 4" xfId="6066"/>
    <cellStyle name="Comma 2 3 2 2 8" xfId="674"/>
    <cellStyle name="Comma 2 3 2 2 8 2" xfId="3374"/>
    <cellStyle name="Comma 2 3 2 2 8 2 2" xfId="8716"/>
    <cellStyle name="Comma 2 3 2 2 8 3" xfId="6068"/>
    <cellStyle name="Comma 2 3 2 2 9" xfId="675"/>
    <cellStyle name="Comma 2 3 2 2 9 2" xfId="3375"/>
    <cellStyle name="Comma 2 3 2 2 9 2 2" xfId="8717"/>
    <cellStyle name="Comma 2 3 2 2 9 3" xfId="6069"/>
    <cellStyle name="Comma 2 3 2 3" xfId="306"/>
    <cellStyle name="Comma 2 3 2 3 2" xfId="360"/>
    <cellStyle name="Comma 2 3 2 3 2 2" xfId="678"/>
    <cellStyle name="Comma 2 3 2 3 2 2 2" xfId="3378"/>
    <cellStyle name="Comma 2 3 2 3 2 2 2 2" xfId="8720"/>
    <cellStyle name="Comma 2 3 2 3 2 2 3" xfId="6072"/>
    <cellStyle name="Comma 2 3 2 3 2 3" xfId="2932"/>
    <cellStyle name="Comma 2 3 2 3 2 3 2" xfId="5605"/>
    <cellStyle name="Comma 2 3 2 3 2 3 2 2" xfId="10935"/>
    <cellStyle name="Comma 2 3 2 3 2 3 3" xfId="8294"/>
    <cellStyle name="Comma 2 3 2 3 2 4" xfId="677"/>
    <cellStyle name="Comma 2 3 2 3 2 4 2" xfId="3377"/>
    <cellStyle name="Comma 2 3 2 3 2 4 2 2" xfId="8719"/>
    <cellStyle name="Comma 2 3 2 3 2 4 3" xfId="6071"/>
    <cellStyle name="Comma 2 3 2 3 2 5" xfId="3067"/>
    <cellStyle name="Comma 2 3 2 3 2 5 2" xfId="8410"/>
    <cellStyle name="Comma 2 3 2 3 2 6" xfId="5762"/>
    <cellStyle name="Comma 2 3 2 3 3" xfId="679"/>
    <cellStyle name="Comma 2 3 2 3 3 2" xfId="3379"/>
    <cellStyle name="Comma 2 3 2 3 3 2 2" xfId="8721"/>
    <cellStyle name="Comma 2 3 2 3 3 3" xfId="6073"/>
    <cellStyle name="Comma 2 3 2 3 4" xfId="680"/>
    <cellStyle name="Comma 2 3 2 3 4 2" xfId="3380"/>
    <cellStyle name="Comma 2 3 2 3 4 2 2" xfId="8722"/>
    <cellStyle name="Comma 2 3 2 3 4 3" xfId="6074"/>
    <cellStyle name="Comma 2 3 2 3 5" xfId="2819"/>
    <cellStyle name="Comma 2 3 2 3 5 2" xfId="5492"/>
    <cellStyle name="Comma 2 3 2 3 5 2 2" xfId="10827"/>
    <cellStyle name="Comma 2 3 2 3 5 3" xfId="8184"/>
    <cellStyle name="Comma 2 3 2 3 6" xfId="2878"/>
    <cellStyle name="Comma 2 3 2 3 6 2" xfId="5551"/>
    <cellStyle name="Comma 2 3 2 3 6 2 2" xfId="10881"/>
    <cellStyle name="Comma 2 3 2 3 6 3" xfId="8240"/>
    <cellStyle name="Comma 2 3 2 3 7" xfId="676"/>
    <cellStyle name="Comma 2 3 2 3 7 2" xfId="3376"/>
    <cellStyle name="Comma 2 3 2 3 7 2 2" xfId="8718"/>
    <cellStyle name="Comma 2 3 2 3 7 3" xfId="6070"/>
    <cellStyle name="Comma 2 3 2 3 8" xfId="3013"/>
    <cellStyle name="Comma 2 3 2 3 8 2" xfId="8356"/>
    <cellStyle name="Comma 2 3 2 3 9" xfId="5708"/>
    <cellStyle name="Comma 2 3 2 4" xfId="333"/>
    <cellStyle name="Comma 2 3 2 4 2" xfId="682"/>
    <cellStyle name="Comma 2 3 2 4 2 2" xfId="683"/>
    <cellStyle name="Comma 2 3 2 4 2 2 2" xfId="3383"/>
    <cellStyle name="Comma 2 3 2 4 2 2 2 2" xfId="8725"/>
    <cellStyle name="Comma 2 3 2 4 2 2 3" xfId="6077"/>
    <cellStyle name="Comma 2 3 2 4 2 3" xfId="3382"/>
    <cellStyle name="Comma 2 3 2 4 2 3 2" xfId="8724"/>
    <cellStyle name="Comma 2 3 2 4 2 4" xfId="6076"/>
    <cellStyle name="Comma 2 3 2 4 3" xfId="684"/>
    <cellStyle name="Comma 2 3 2 4 3 2" xfId="3384"/>
    <cellStyle name="Comma 2 3 2 4 3 2 2" xfId="8726"/>
    <cellStyle name="Comma 2 3 2 4 3 3" xfId="6078"/>
    <cellStyle name="Comma 2 3 2 4 4" xfId="685"/>
    <cellStyle name="Comma 2 3 2 4 4 2" xfId="3385"/>
    <cellStyle name="Comma 2 3 2 4 4 2 2" xfId="8727"/>
    <cellStyle name="Comma 2 3 2 4 4 3" xfId="6079"/>
    <cellStyle name="Comma 2 3 2 4 5" xfId="2905"/>
    <cellStyle name="Comma 2 3 2 4 5 2" xfId="5578"/>
    <cellStyle name="Comma 2 3 2 4 5 2 2" xfId="10908"/>
    <cellStyle name="Comma 2 3 2 4 5 3" xfId="8267"/>
    <cellStyle name="Comma 2 3 2 4 6" xfId="681"/>
    <cellStyle name="Comma 2 3 2 4 6 2" xfId="3381"/>
    <cellStyle name="Comma 2 3 2 4 6 2 2" xfId="8723"/>
    <cellStyle name="Comma 2 3 2 4 6 3" xfId="6075"/>
    <cellStyle name="Comma 2 3 2 4 7" xfId="3040"/>
    <cellStyle name="Comma 2 3 2 4 7 2" xfId="8383"/>
    <cellStyle name="Comma 2 3 2 4 8" xfId="5735"/>
    <cellStyle name="Comma 2 3 2 5" xfId="686"/>
    <cellStyle name="Comma 2 3 2 5 2" xfId="687"/>
    <cellStyle name="Comma 2 3 2 5 2 2" xfId="688"/>
    <cellStyle name="Comma 2 3 2 5 2 2 2" xfId="3388"/>
    <cellStyle name="Comma 2 3 2 5 2 2 2 2" xfId="8730"/>
    <cellStyle name="Comma 2 3 2 5 2 2 3" xfId="6082"/>
    <cellStyle name="Comma 2 3 2 5 2 3" xfId="3387"/>
    <cellStyle name="Comma 2 3 2 5 2 3 2" xfId="8729"/>
    <cellStyle name="Comma 2 3 2 5 2 4" xfId="6081"/>
    <cellStyle name="Comma 2 3 2 5 3" xfId="689"/>
    <cellStyle name="Comma 2 3 2 5 3 2" xfId="3389"/>
    <cellStyle name="Comma 2 3 2 5 3 2 2" xfId="8731"/>
    <cellStyle name="Comma 2 3 2 5 3 3" xfId="6083"/>
    <cellStyle name="Comma 2 3 2 5 4" xfId="690"/>
    <cellStyle name="Comma 2 3 2 5 4 2" xfId="3390"/>
    <cellStyle name="Comma 2 3 2 5 4 2 2" xfId="8732"/>
    <cellStyle name="Comma 2 3 2 5 4 3" xfId="6084"/>
    <cellStyle name="Comma 2 3 2 5 5" xfId="3386"/>
    <cellStyle name="Comma 2 3 2 5 5 2" xfId="8728"/>
    <cellStyle name="Comma 2 3 2 5 6" xfId="6080"/>
    <cellStyle name="Comma 2 3 2 6" xfId="691"/>
    <cellStyle name="Comma 2 3 2 6 2" xfId="692"/>
    <cellStyle name="Comma 2 3 2 6 2 2" xfId="693"/>
    <cellStyle name="Comma 2 3 2 6 2 2 2" xfId="3393"/>
    <cellStyle name="Comma 2 3 2 6 2 2 2 2" xfId="8735"/>
    <cellStyle name="Comma 2 3 2 6 2 2 3" xfId="6087"/>
    <cellStyle name="Comma 2 3 2 6 2 3" xfId="3392"/>
    <cellStyle name="Comma 2 3 2 6 2 3 2" xfId="8734"/>
    <cellStyle name="Comma 2 3 2 6 2 4" xfId="6086"/>
    <cellStyle name="Comma 2 3 2 6 3" xfId="694"/>
    <cellStyle name="Comma 2 3 2 6 3 2" xfId="3394"/>
    <cellStyle name="Comma 2 3 2 6 3 2 2" xfId="8736"/>
    <cellStyle name="Comma 2 3 2 6 3 3" xfId="6088"/>
    <cellStyle name="Comma 2 3 2 6 4" xfId="695"/>
    <cellStyle name="Comma 2 3 2 6 4 2" xfId="3395"/>
    <cellStyle name="Comma 2 3 2 6 4 2 2" xfId="8737"/>
    <cellStyle name="Comma 2 3 2 6 4 3" xfId="6089"/>
    <cellStyle name="Comma 2 3 2 6 5" xfId="3391"/>
    <cellStyle name="Comma 2 3 2 6 5 2" xfId="8733"/>
    <cellStyle name="Comma 2 3 2 6 6" xfId="6085"/>
    <cellStyle name="Comma 2 3 2 7" xfId="696"/>
    <cellStyle name="Comma 2 3 2 7 2" xfId="697"/>
    <cellStyle name="Comma 2 3 2 7 2 2" xfId="3397"/>
    <cellStyle name="Comma 2 3 2 7 2 2 2" xfId="8739"/>
    <cellStyle name="Comma 2 3 2 7 2 3" xfId="6091"/>
    <cellStyle name="Comma 2 3 2 7 3" xfId="698"/>
    <cellStyle name="Comma 2 3 2 7 3 2" xfId="3398"/>
    <cellStyle name="Comma 2 3 2 7 3 2 2" xfId="8740"/>
    <cellStyle name="Comma 2 3 2 7 3 3" xfId="6092"/>
    <cellStyle name="Comma 2 3 2 7 4" xfId="3396"/>
    <cellStyle name="Comma 2 3 2 7 4 2" xfId="8738"/>
    <cellStyle name="Comma 2 3 2 7 5" xfId="6090"/>
    <cellStyle name="Comma 2 3 2 8" xfId="699"/>
    <cellStyle name="Comma 2 3 2 8 2" xfId="700"/>
    <cellStyle name="Comma 2 3 2 8 2 2" xfId="3400"/>
    <cellStyle name="Comma 2 3 2 8 2 2 2" xfId="8742"/>
    <cellStyle name="Comma 2 3 2 8 2 3" xfId="6094"/>
    <cellStyle name="Comma 2 3 2 8 3" xfId="3399"/>
    <cellStyle name="Comma 2 3 2 8 3 2" xfId="8741"/>
    <cellStyle name="Comma 2 3 2 8 4" xfId="6093"/>
    <cellStyle name="Comma 2 3 2 9" xfId="701"/>
    <cellStyle name="Comma 2 3 2 9 2" xfId="3401"/>
    <cellStyle name="Comma 2 3 2 9 2 2" xfId="8743"/>
    <cellStyle name="Comma 2 3 2 9 3" xfId="6095"/>
    <cellStyle name="Comma 2 3 3" xfId="283"/>
    <cellStyle name="Comma 2 3 3 10" xfId="703"/>
    <cellStyle name="Comma 2 3 3 10 2" xfId="3403"/>
    <cellStyle name="Comma 2 3 3 10 2 2" xfId="8745"/>
    <cellStyle name="Comma 2 3 3 10 3" xfId="6097"/>
    <cellStyle name="Comma 2 3 3 11" xfId="2797"/>
    <cellStyle name="Comma 2 3 3 11 2" xfId="5470"/>
    <cellStyle name="Comma 2 3 3 11 2 2" xfId="10806"/>
    <cellStyle name="Comma 2 3 3 11 3" xfId="8163"/>
    <cellStyle name="Comma 2 3 3 12" xfId="2857"/>
    <cellStyle name="Comma 2 3 3 12 2" xfId="5530"/>
    <cellStyle name="Comma 2 3 3 12 2 2" xfId="10860"/>
    <cellStyle name="Comma 2 3 3 12 3" xfId="8219"/>
    <cellStyle name="Comma 2 3 3 13" xfId="702"/>
    <cellStyle name="Comma 2 3 3 13 2" xfId="3402"/>
    <cellStyle name="Comma 2 3 3 13 2 2" xfId="8744"/>
    <cellStyle name="Comma 2 3 3 13 3" xfId="6096"/>
    <cellStyle name="Comma 2 3 3 14" xfId="2990"/>
    <cellStyle name="Comma 2 3 3 14 2" xfId="8335"/>
    <cellStyle name="Comma 2 3 3 15" xfId="5686"/>
    <cellStyle name="Comma 2 3 3 2" xfId="312"/>
    <cellStyle name="Comma 2 3 3 2 10" xfId="2825"/>
    <cellStyle name="Comma 2 3 3 2 10 2" xfId="5498"/>
    <cellStyle name="Comma 2 3 3 2 10 2 2" xfId="10833"/>
    <cellStyle name="Comma 2 3 3 2 10 3" xfId="8190"/>
    <cellStyle name="Comma 2 3 3 2 11" xfId="2884"/>
    <cellStyle name="Comma 2 3 3 2 11 2" xfId="5557"/>
    <cellStyle name="Comma 2 3 3 2 11 2 2" xfId="10887"/>
    <cellStyle name="Comma 2 3 3 2 11 3" xfId="8246"/>
    <cellStyle name="Comma 2 3 3 2 12" xfId="704"/>
    <cellStyle name="Comma 2 3 3 2 12 2" xfId="3404"/>
    <cellStyle name="Comma 2 3 3 2 12 2 2" xfId="8746"/>
    <cellStyle name="Comma 2 3 3 2 12 3" xfId="6098"/>
    <cellStyle name="Comma 2 3 3 2 13" xfId="3019"/>
    <cellStyle name="Comma 2 3 3 2 13 2" xfId="8362"/>
    <cellStyle name="Comma 2 3 3 2 14" xfId="5714"/>
    <cellStyle name="Comma 2 3 3 2 2" xfId="366"/>
    <cellStyle name="Comma 2 3 3 2 2 2" xfId="706"/>
    <cellStyle name="Comma 2 3 3 2 2 2 2" xfId="707"/>
    <cellStyle name="Comma 2 3 3 2 2 2 2 2" xfId="3407"/>
    <cellStyle name="Comma 2 3 3 2 2 2 2 2 2" xfId="8749"/>
    <cellStyle name="Comma 2 3 3 2 2 2 2 3" xfId="6101"/>
    <cellStyle name="Comma 2 3 3 2 2 2 3" xfId="3406"/>
    <cellStyle name="Comma 2 3 3 2 2 2 3 2" xfId="8748"/>
    <cellStyle name="Comma 2 3 3 2 2 2 4" xfId="6100"/>
    <cellStyle name="Comma 2 3 3 2 2 3" xfId="708"/>
    <cellStyle name="Comma 2 3 3 2 2 3 2" xfId="3408"/>
    <cellStyle name="Comma 2 3 3 2 2 3 2 2" xfId="8750"/>
    <cellStyle name="Comma 2 3 3 2 2 3 3" xfId="6102"/>
    <cellStyle name="Comma 2 3 3 2 2 4" xfId="709"/>
    <cellStyle name="Comma 2 3 3 2 2 4 2" xfId="3409"/>
    <cellStyle name="Comma 2 3 3 2 2 4 2 2" xfId="8751"/>
    <cellStyle name="Comma 2 3 3 2 2 4 3" xfId="6103"/>
    <cellStyle name="Comma 2 3 3 2 2 5" xfId="2938"/>
    <cellStyle name="Comma 2 3 3 2 2 5 2" xfId="5611"/>
    <cellStyle name="Comma 2 3 3 2 2 5 2 2" xfId="10941"/>
    <cellStyle name="Comma 2 3 3 2 2 5 3" xfId="8300"/>
    <cellStyle name="Comma 2 3 3 2 2 6" xfId="705"/>
    <cellStyle name="Comma 2 3 3 2 2 6 2" xfId="3405"/>
    <cellStyle name="Comma 2 3 3 2 2 6 2 2" xfId="8747"/>
    <cellStyle name="Comma 2 3 3 2 2 6 3" xfId="6099"/>
    <cellStyle name="Comma 2 3 3 2 2 7" xfId="3073"/>
    <cellStyle name="Comma 2 3 3 2 2 7 2" xfId="8416"/>
    <cellStyle name="Comma 2 3 3 2 2 8" xfId="5768"/>
    <cellStyle name="Comma 2 3 3 2 3" xfId="710"/>
    <cellStyle name="Comma 2 3 3 2 3 2" xfId="711"/>
    <cellStyle name="Comma 2 3 3 2 3 2 2" xfId="712"/>
    <cellStyle name="Comma 2 3 3 2 3 2 2 2" xfId="3412"/>
    <cellStyle name="Comma 2 3 3 2 3 2 2 2 2" xfId="8754"/>
    <cellStyle name="Comma 2 3 3 2 3 2 2 3" xfId="6106"/>
    <cellStyle name="Comma 2 3 3 2 3 2 3" xfId="3411"/>
    <cellStyle name="Comma 2 3 3 2 3 2 3 2" xfId="8753"/>
    <cellStyle name="Comma 2 3 3 2 3 2 4" xfId="6105"/>
    <cellStyle name="Comma 2 3 3 2 3 3" xfId="713"/>
    <cellStyle name="Comma 2 3 3 2 3 3 2" xfId="3413"/>
    <cellStyle name="Comma 2 3 3 2 3 3 2 2" xfId="8755"/>
    <cellStyle name="Comma 2 3 3 2 3 3 3" xfId="6107"/>
    <cellStyle name="Comma 2 3 3 2 3 4" xfId="714"/>
    <cellStyle name="Comma 2 3 3 2 3 4 2" xfId="3414"/>
    <cellStyle name="Comma 2 3 3 2 3 4 2 2" xfId="8756"/>
    <cellStyle name="Comma 2 3 3 2 3 4 3" xfId="6108"/>
    <cellStyle name="Comma 2 3 3 2 3 5" xfId="3410"/>
    <cellStyle name="Comma 2 3 3 2 3 5 2" xfId="8752"/>
    <cellStyle name="Comma 2 3 3 2 3 6" xfId="6104"/>
    <cellStyle name="Comma 2 3 3 2 4" xfId="715"/>
    <cellStyle name="Comma 2 3 3 2 4 2" xfId="716"/>
    <cellStyle name="Comma 2 3 3 2 4 2 2" xfId="717"/>
    <cellStyle name="Comma 2 3 3 2 4 2 2 2" xfId="3417"/>
    <cellStyle name="Comma 2 3 3 2 4 2 2 2 2" xfId="8759"/>
    <cellStyle name="Comma 2 3 3 2 4 2 2 3" xfId="6111"/>
    <cellStyle name="Comma 2 3 3 2 4 2 3" xfId="3416"/>
    <cellStyle name="Comma 2 3 3 2 4 2 3 2" xfId="8758"/>
    <cellStyle name="Comma 2 3 3 2 4 2 4" xfId="6110"/>
    <cellStyle name="Comma 2 3 3 2 4 3" xfId="718"/>
    <cellStyle name="Comma 2 3 3 2 4 3 2" xfId="3418"/>
    <cellStyle name="Comma 2 3 3 2 4 3 2 2" xfId="8760"/>
    <cellStyle name="Comma 2 3 3 2 4 3 3" xfId="6112"/>
    <cellStyle name="Comma 2 3 3 2 4 4" xfId="719"/>
    <cellStyle name="Comma 2 3 3 2 4 4 2" xfId="3419"/>
    <cellStyle name="Comma 2 3 3 2 4 4 2 2" xfId="8761"/>
    <cellStyle name="Comma 2 3 3 2 4 4 3" xfId="6113"/>
    <cellStyle name="Comma 2 3 3 2 4 5" xfId="3415"/>
    <cellStyle name="Comma 2 3 3 2 4 5 2" xfId="8757"/>
    <cellStyle name="Comma 2 3 3 2 4 6" xfId="6109"/>
    <cellStyle name="Comma 2 3 3 2 5" xfId="720"/>
    <cellStyle name="Comma 2 3 3 2 5 2" xfId="721"/>
    <cellStyle name="Comma 2 3 3 2 5 2 2" xfId="722"/>
    <cellStyle name="Comma 2 3 3 2 5 2 2 2" xfId="3422"/>
    <cellStyle name="Comma 2 3 3 2 5 2 2 2 2" xfId="8764"/>
    <cellStyle name="Comma 2 3 3 2 5 2 2 3" xfId="6116"/>
    <cellStyle name="Comma 2 3 3 2 5 2 3" xfId="3421"/>
    <cellStyle name="Comma 2 3 3 2 5 2 3 2" xfId="8763"/>
    <cellStyle name="Comma 2 3 3 2 5 2 4" xfId="6115"/>
    <cellStyle name="Comma 2 3 3 2 5 3" xfId="723"/>
    <cellStyle name="Comma 2 3 3 2 5 3 2" xfId="3423"/>
    <cellStyle name="Comma 2 3 3 2 5 3 2 2" xfId="8765"/>
    <cellStyle name="Comma 2 3 3 2 5 3 3" xfId="6117"/>
    <cellStyle name="Comma 2 3 3 2 5 4" xfId="724"/>
    <cellStyle name="Comma 2 3 3 2 5 4 2" xfId="3424"/>
    <cellStyle name="Comma 2 3 3 2 5 4 2 2" xfId="8766"/>
    <cellStyle name="Comma 2 3 3 2 5 4 3" xfId="6118"/>
    <cellStyle name="Comma 2 3 3 2 5 5" xfId="3420"/>
    <cellStyle name="Comma 2 3 3 2 5 5 2" xfId="8762"/>
    <cellStyle name="Comma 2 3 3 2 5 6" xfId="6114"/>
    <cellStyle name="Comma 2 3 3 2 6" xfId="725"/>
    <cellStyle name="Comma 2 3 3 2 6 2" xfId="726"/>
    <cellStyle name="Comma 2 3 3 2 6 2 2" xfId="3426"/>
    <cellStyle name="Comma 2 3 3 2 6 2 2 2" xfId="8768"/>
    <cellStyle name="Comma 2 3 3 2 6 2 3" xfId="6120"/>
    <cellStyle name="Comma 2 3 3 2 6 3" xfId="727"/>
    <cellStyle name="Comma 2 3 3 2 6 3 2" xfId="3427"/>
    <cellStyle name="Comma 2 3 3 2 6 3 2 2" xfId="8769"/>
    <cellStyle name="Comma 2 3 3 2 6 3 3" xfId="6121"/>
    <cellStyle name="Comma 2 3 3 2 6 4" xfId="3425"/>
    <cellStyle name="Comma 2 3 3 2 6 4 2" xfId="8767"/>
    <cellStyle name="Comma 2 3 3 2 6 5" xfId="6119"/>
    <cellStyle name="Comma 2 3 3 2 7" xfId="728"/>
    <cellStyle name="Comma 2 3 3 2 7 2" xfId="729"/>
    <cellStyle name="Comma 2 3 3 2 7 2 2" xfId="3429"/>
    <cellStyle name="Comma 2 3 3 2 7 2 2 2" xfId="8771"/>
    <cellStyle name="Comma 2 3 3 2 7 2 3" xfId="6123"/>
    <cellStyle name="Comma 2 3 3 2 7 3" xfId="3428"/>
    <cellStyle name="Comma 2 3 3 2 7 3 2" xfId="8770"/>
    <cellStyle name="Comma 2 3 3 2 7 4" xfId="6122"/>
    <cellStyle name="Comma 2 3 3 2 8" xfId="730"/>
    <cellStyle name="Comma 2 3 3 2 8 2" xfId="3430"/>
    <cellStyle name="Comma 2 3 3 2 8 2 2" xfId="8772"/>
    <cellStyle name="Comma 2 3 3 2 8 3" xfId="6124"/>
    <cellStyle name="Comma 2 3 3 2 9" xfId="731"/>
    <cellStyle name="Comma 2 3 3 2 9 2" xfId="3431"/>
    <cellStyle name="Comma 2 3 3 2 9 2 2" xfId="8773"/>
    <cellStyle name="Comma 2 3 3 2 9 3" xfId="6125"/>
    <cellStyle name="Comma 2 3 3 3" xfId="339"/>
    <cellStyle name="Comma 2 3 3 3 2" xfId="733"/>
    <cellStyle name="Comma 2 3 3 3 2 2" xfId="734"/>
    <cellStyle name="Comma 2 3 3 3 2 2 2" xfId="3434"/>
    <cellStyle name="Comma 2 3 3 3 2 2 2 2" xfId="8776"/>
    <cellStyle name="Comma 2 3 3 3 2 2 3" xfId="6128"/>
    <cellStyle name="Comma 2 3 3 3 2 3" xfId="3433"/>
    <cellStyle name="Comma 2 3 3 3 2 3 2" xfId="8775"/>
    <cellStyle name="Comma 2 3 3 3 2 4" xfId="6127"/>
    <cellStyle name="Comma 2 3 3 3 3" xfId="735"/>
    <cellStyle name="Comma 2 3 3 3 3 2" xfId="3435"/>
    <cellStyle name="Comma 2 3 3 3 3 2 2" xfId="8777"/>
    <cellStyle name="Comma 2 3 3 3 3 3" xfId="6129"/>
    <cellStyle name="Comma 2 3 3 3 4" xfId="736"/>
    <cellStyle name="Comma 2 3 3 3 4 2" xfId="3436"/>
    <cellStyle name="Comma 2 3 3 3 4 2 2" xfId="8778"/>
    <cellStyle name="Comma 2 3 3 3 4 3" xfId="6130"/>
    <cellStyle name="Comma 2 3 3 3 5" xfId="2911"/>
    <cellStyle name="Comma 2 3 3 3 5 2" xfId="5584"/>
    <cellStyle name="Comma 2 3 3 3 5 2 2" xfId="10914"/>
    <cellStyle name="Comma 2 3 3 3 5 3" xfId="8273"/>
    <cellStyle name="Comma 2 3 3 3 6" xfId="732"/>
    <cellStyle name="Comma 2 3 3 3 6 2" xfId="3432"/>
    <cellStyle name="Comma 2 3 3 3 6 2 2" xfId="8774"/>
    <cellStyle name="Comma 2 3 3 3 6 3" xfId="6126"/>
    <cellStyle name="Comma 2 3 3 3 7" xfId="3046"/>
    <cellStyle name="Comma 2 3 3 3 7 2" xfId="8389"/>
    <cellStyle name="Comma 2 3 3 3 8" xfId="5741"/>
    <cellStyle name="Comma 2 3 3 4" xfId="737"/>
    <cellStyle name="Comma 2 3 3 4 2" xfId="738"/>
    <cellStyle name="Comma 2 3 3 4 2 2" xfId="739"/>
    <cellStyle name="Comma 2 3 3 4 2 2 2" xfId="3439"/>
    <cellStyle name="Comma 2 3 3 4 2 2 2 2" xfId="8781"/>
    <cellStyle name="Comma 2 3 3 4 2 2 3" xfId="6133"/>
    <cellStyle name="Comma 2 3 3 4 2 3" xfId="3438"/>
    <cellStyle name="Comma 2 3 3 4 2 3 2" xfId="8780"/>
    <cellStyle name="Comma 2 3 3 4 2 4" xfId="6132"/>
    <cellStyle name="Comma 2 3 3 4 3" xfId="740"/>
    <cellStyle name="Comma 2 3 3 4 3 2" xfId="3440"/>
    <cellStyle name="Comma 2 3 3 4 3 2 2" xfId="8782"/>
    <cellStyle name="Comma 2 3 3 4 3 3" xfId="6134"/>
    <cellStyle name="Comma 2 3 3 4 4" xfId="741"/>
    <cellStyle name="Comma 2 3 3 4 4 2" xfId="3441"/>
    <cellStyle name="Comma 2 3 3 4 4 2 2" xfId="8783"/>
    <cellStyle name="Comma 2 3 3 4 4 3" xfId="6135"/>
    <cellStyle name="Comma 2 3 3 4 5" xfId="3437"/>
    <cellStyle name="Comma 2 3 3 4 5 2" xfId="8779"/>
    <cellStyle name="Comma 2 3 3 4 6" xfId="6131"/>
    <cellStyle name="Comma 2 3 3 5" xfId="742"/>
    <cellStyle name="Comma 2 3 3 5 2" xfId="743"/>
    <cellStyle name="Comma 2 3 3 5 2 2" xfId="744"/>
    <cellStyle name="Comma 2 3 3 5 2 2 2" xfId="3444"/>
    <cellStyle name="Comma 2 3 3 5 2 2 2 2" xfId="8786"/>
    <cellStyle name="Comma 2 3 3 5 2 2 3" xfId="6138"/>
    <cellStyle name="Comma 2 3 3 5 2 3" xfId="3443"/>
    <cellStyle name="Comma 2 3 3 5 2 3 2" xfId="8785"/>
    <cellStyle name="Comma 2 3 3 5 2 4" xfId="6137"/>
    <cellStyle name="Comma 2 3 3 5 3" xfId="745"/>
    <cellStyle name="Comma 2 3 3 5 3 2" xfId="3445"/>
    <cellStyle name="Comma 2 3 3 5 3 2 2" xfId="8787"/>
    <cellStyle name="Comma 2 3 3 5 3 3" xfId="6139"/>
    <cellStyle name="Comma 2 3 3 5 4" xfId="746"/>
    <cellStyle name="Comma 2 3 3 5 4 2" xfId="3446"/>
    <cellStyle name="Comma 2 3 3 5 4 2 2" xfId="8788"/>
    <cellStyle name="Comma 2 3 3 5 4 3" xfId="6140"/>
    <cellStyle name="Comma 2 3 3 5 5" xfId="3442"/>
    <cellStyle name="Comma 2 3 3 5 5 2" xfId="8784"/>
    <cellStyle name="Comma 2 3 3 5 6" xfId="6136"/>
    <cellStyle name="Comma 2 3 3 6" xfId="747"/>
    <cellStyle name="Comma 2 3 3 6 2" xfId="748"/>
    <cellStyle name="Comma 2 3 3 6 2 2" xfId="749"/>
    <cellStyle name="Comma 2 3 3 6 2 2 2" xfId="3449"/>
    <cellStyle name="Comma 2 3 3 6 2 2 2 2" xfId="8791"/>
    <cellStyle name="Comma 2 3 3 6 2 2 3" xfId="6143"/>
    <cellStyle name="Comma 2 3 3 6 2 3" xfId="3448"/>
    <cellStyle name="Comma 2 3 3 6 2 3 2" xfId="8790"/>
    <cellStyle name="Comma 2 3 3 6 2 4" xfId="6142"/>
    <cellStyle name="Comma 2 3 3 6 3" xfId="750"/>
    <cellStyle name="Comma 2 3 3 6 3 2" xfId="3450"/>
    <cellStyle name="Comma 2 3 3 6 3 2 2" xfId="8792"/>
    <cellStyle name="Comma 2 3 3 6 3 3" xfId="6144"/>
    <cellStyle name="Comma 2 3 3 6 4" xfId="751"/>
    <cellStyle name="Comma 2 3 3 6 4 2" xfId="3451"/>
    <cellStyle name="Comma 2 3 3 6 4 2 2" xfId="8793"/>
    <cellStyle name="Comma 2 3 3 6 4 3" xfId="6145"/>
    <cellStyle name="Comma 2 3 3 6 5" xfId="3447"/>
    <cellStyle name="Comma 2 3 3 6 5 2" xfId="8789"/>
    <cellStyle name="Comma 2 3 3 6 6" xfId="6141"/>
    <cellStyle name="Comma 2 3 3 7" xfId="752"/>
    <cellStyle name="Comma 2 3 3 7 2" xfId="753"/>
    <cellStyle name="Comma 2 3 3 7 2 2" xfId="3453"/>
    <cellStyle name="Comma 2 3 3 7 2 2 2" xfId="8795"/>
    <cellStyle name="Comma 2 3 3 7 2 3" xfId="6147"/>
    <cellStyle name="Comma 2 3 3 7 3" xfId="754"/>
    <cellStyle name="Comma 2 3 3 7 3 2" xfId="3454"/>
    <cellStyle name="Comma 2 3 3 7 3 2 2" xfId="8796"/>
    <cellStyle name="Comma 2 3 3 7 3 3" xfId="6148"/>
    <cellStyle name="Comma 2 3 3 7 4" xfId="3452"/>
    <cellStyle name="Comma 2 3 3 7 4 2" xfId="8794"/>
    <cellStyle name="Comma 2 3 3 7 5" xfId="6146"/>
    <cellStyle name="Comma 2 3 3 8" xfId="755"/>
    <cellStyle name="Comma 2 3 3 8 2" xfId="756"/>
    <cellStyle name="Comma 2 3 3 8 2 2" xfId="3456"/>
    <cellStyle name="Comma 2 3 3 8 2 2 2" xfId="8798"/>
    <cellStyle name="Comma 2 3 3 8 2 3" xfId="6150"/>
    <cellStyle name="Comma 2 3 3 8 3" xfId="3455"/>
    <cellStyle name="Comma 2 3 3 8 3 2" xfId="8797"/>
    <cellStyle name="Comma 2 3 3 8 4" xfId="6149"/>
    <cellStyle name="Comma 2 3 3 9" xfId="757"/>
    <cellStyle name="Comma 2 3 3 9 2" xfId="3457"/>
    <cellStyle name="Comma 2 3 3 9 2 2" xfId="8799"/>
    <cellStyle name="Comma 2 3 3 9 3" xfId="6151"/>
    <cellStyle name="Comma 2 3 4" xfId="299"/>
    <cellStyle name="Comma 2 3 4 10" xfId="759"/>
    <cellStyle name="Comma 2 3 4 10 2" xfId="3459"/>
    <cellStyle name="Comma 2 3 4 10 2 2" xfId="8801"/>
    <cellStyle name="Comma 2 3 4 10 3" xfId="6153"/>
    <cellStyle name="Comma 2 3 4 11" xfId="2812"/>
    <cellStyle name="Comma 2 3 4 11 2" xfId="5485"/>
    <cellStyle name="Comma 2 3 4 11 2 2" xfId="10820"/>
    <cellStyle name="Comma 2 3 4 11 3" xfId="8177"/>
    <cellStyle name="Comma 2 3 4 12" xfId="2871"/>
    <cellStyle name="Comma 2 3 4 12 2" xfId="5544"/>
    <cellStyle name="Comma 2 3 4 12 2 2" xfId="10874"/>
    <cellStyle name="Comma 2 3 4 12 3" xfId="8233"/>
    <cellStyle name="Comma 2 3 4 13" xfId="758"/>
    <cellStyle name="Comma 2 3 4 13 2" xfId="3458"/>
    <cellStyle name="Comma 2 3 4 13 2 2" xfId="8800"/>
    <cellStyle name="Comma 2 3 4 13 3" xfId="6152"/>
    <cellStyle name="Comma 2 3 4 14" xfId="3006"/>
    <cellStyle name="Comma 2 3 4 14 2" xfId="8349"/>
    <cellStyle name="Comma 2 3 4 15" xfId="5701"/>
    <cellStyle name="Comma 2 3 4 2" xfId="353"/>
    <cellStyle name="Comma 2 3 4 2 10" xfId="2925"/>
    <cellStyle name="Comma 2 3 4 2 10 2" xfId="5598"/>
    <cellStyle name="Comma 2 3 4 2 10 2 2" xfId="10928"/>
    <cellStyle name="Comma 2 3 4 2 10 3" xfId="8287"/>
    <cellStyle name="Comma 2 3 4 2 11" xfId="760"/>
    <cellStyle name="Comma 2 3 4 2 11 2" xfId="3460"/>
    <cellStyle name="Comma 2 3 4 2 11 2 2" xfId="8802"/>
    <cellStyle name="Comma 2 3 4 2 11 3" xfId="6154"/>
    <cellStyle name="Comma 2 3 4 2 12" xfId="3060"/>
    <cellStyle name="Comma 2 3 4 2 12 2" xfId="8403"/>
    <cellStyle name="Comma 2 3 4 2 13" xfId="5755"/>
    <cellStyle name="Comma 2 3 4 2 2" xfId="761"/>
    <cellStyle name="Comma 2 3 4 2 2 2" xfId="762"/>
    <cellStyle name="Comma 2 3 4 2 2 2 2" xfId="763"/>
    <cellStyle name="Comma 2 3 4 2 2 2 2 2" xfId="3463"/>
    <cellStyle name="Comma 2 3 4 2 2 2 2 2 2" xfId="8805"/>
    <cellStyle name="Comma 2 3 4 2 2 2 2 3" xfId="6157"/>
    <cellStyle name="Comma 2 3 4 2 2 2 3" xfId="3462"/>
    <cellStyle name="Comma 2 3 4 2 2 2 3 2" xfId="8804"/>
    <cellStyle name="Comma 2 3 4 2 2 2 4" xfId="6156"/>
    <cellStyle name="Comma 2 3 4 2 2 3" xfId="764"/>
    <cellStyle name="Comma 2 3 4 2 2 3 2" xfId="3464"/>
    <cellStyle name="Comma 2 3 4 2 2 3 2 2" xfId="8806"/>
    <cellStyle name="Comma 2 3 4 2 2 3 3" xfId="6158"/>
    <cellStyle name="Comma 2 3 4 2 2 4" xfId="765"/>
    <cellStyle name="Comma 2 3 4 2 2 4 2" xfId="3465"/>
    <cellStyle name="Comma 2 3 4 2 2 4 2 2" xfId="8807"/>
    <cellStyle name="Comma 2 3 4 2 2 4 3" xfId="6159"/>
    <cellStyle name="Comma 2 3 4 2 2 5" xfId="3461"/>
    <cellStyle name="Comma 2 3 4 2 2 5 2" xfId="8803"/>
    <cellStyle name="Comma 2 3 4 2 2 6" xfId="6155"/>
    <cellStyle name="Comma 2 3 4 2 3" xfId="766"/>
    <cellStyle name="Comma 2 3 4 2 3 2" xfId="767"/>
    <cellStyle name="Comma 2 3 4 2 3 2 2" xfId="768"/>
    <cellStyle name="Comma 2 3 4 2 3 2 2 2" xfId="3468"/>
    <cellStyle name="Comma 2 3 4 2 3 2 2 2 2" xfId="8810"/>
    <cellStyle name="Comma 2 3 4 2 3 2 2 3" xfId="6162"/>
    <cellStyle name="Comma 2 3 4 2 3 2 3" xfId="3467"/>
    <cellStyle name="Comma 2 3 4 2 3 2 3 2" xfId="8809"/>
    <cellStyle name="Comma 2 3 4 2 3 2 4" xfId="6161"/>
    <cellStyle name="Comma 2 3 4 2 3 3" xfId="769"/>
    <cellStyle name="Comma 2 3 4 2 3 3 2" xfId="3469"/>
    <cellStyle name="Comma 2 3 4 2 3 3 2 2" xfId="8811"/>
    <cellStyle name="Comma 2 3 4 2 3 3 3" xfId="6163"/>
    <cellStyle name="Comma 2 3 4 2 3 4" xfId="770"/>
    <cellStyle name="Comma 2 3 4 2 3 4 2" xfId="3470"/>
    <cellStyle name="Comma 2 3 4 2 3 4 2 2" xfId="8812"/>
    <cellStyle name="Comma 2 3 4 2 3 4 3" xfId="6164"/>
    <cellStyle name="Comma 2 3 4 2 3 5" xfId="3466"/>
    <cellStyle name="Comma 2 3 4 2 3 5 2" xfId="8808"/>
    <cellStyle name="Comma 2 3 4 2 3 6" xfId="6160"/>
    <cellStyle name="Comma 2 3 4 2 4" xfId="771"/>
    <cellStyle name="Comma 2 3 4 2 4 2" xfId="772"/>
    <cellStyle name="Comma 2 3 4 2 4 2 2" xfId="773"/>
    <cellStyle name="Comma 2 3 4 2 4 2 2 2" xfId="3473"/>
    <cellStyle name="Comma 2 3 4 2 4 2 2 2 2" xfId="8815"/>
    <cellStyle name="Comma 2 3 4 2 4 2 2 3" xfId="6167"/>
    <cellStyle name="Comma 2 3 4 2 4 2 3" xfId="3472"/>
    <cellStyle name="Comma 2 3 4 2 4 2 3 2" xfId="8814"/>
    <cellStyle name="Comma 2 3 4 2 4 2 4" xfId="6166"/>
    <cellStyle name="Comma 2 3 4 2 4 3" xfId="774"/>
    <cellStyle name="Comma 2 3 4 2 4 3 2" xfId="3474"/>
    <cellStyle name="Comma 2 3 4 2 4 3 2 2" xfId="8816"/>
    <cellStyle name="Comma 2 3 4 2 4 3 3" xfId="6168"/>
    <cellStyle name="Comma 2 3 4 2 4 4" xfId="775"/>
    <cellStyle name="Comma 2 3 4 2 4 4 2" xfId="3475"/>
    <cellStyle name="Comma 2 3 4 2 4 4 2 2" xfId="8817"/>
    <cellStyle name="Comma 2 3 4 2 4 4 3" xfId="6169"/>
    <cellStyle name="Comma 2 3 4 2 4 5" xfId="3471"/>
    <cellStyle name="Comma 2 3 4 2 4 5 2" xfId="8813"/>
    <cellStyle name="Comma 2 3 4 2 4 6" xfId="6165"/>
    <cellStyle name="Comma 2 3 4 2 5" xfId="776"/>
    <cellStyle name="Comma 2 3 4 2 5 2" xfId="777"/>
    <cellStyle name="Comma 2 3 4 2 5 2 2" xfId="778"/>
    <cellStyle name="Comma 2 3 4 2 5 2 2 2" xfId="3478"/>
    <cellStyle name="Comma 2 3 4 2 5 2 2 2 2" xfId="8820"/>
    <cellStyle name="Comma 2 3 4 2 5 2 2 3" xfId="6172"/>
    <cellStyle name="Comma 2 3 4 2 5 2 3" xfId="3477"/>
    <cellStyle name="Comma 2 3 4 2 5 2 3 2" xfId="8819"/>
    <cellStyle name="Comma 2 3 4 2 5 2 4" xfId="6171"/>
    <cellStyle name="Comma 2 3 4 2 5 3" xfId="779"/>
    <cellStyle name="Comma 2 3 4 2 5 3 2" xfId="3479"/>
    <cellStyle name="Comma 2 3 4 2 5 3 2 2" xfId="8821"/>
    <cellStyle name="Comma 2 3 4 2 5 3 3" xfId="6173"/>
    <cellStyle name="Comma 2 3 4 2 5 4" xfId="780"/>
    <cellStyle name="Comma 2 3 4 2 5 4 2" xfId="3480"/>
    <cellStyle name="Comma 2 3 4 2 5 4 2 2" xfId="8822"/>
    <cellStyle name="Comma 2 3 4 2 5 4 3" xfId="6174"/>
    <cellStyle name="Comma 2 3 4 2 5 5" xfId="3476"/>
    <cellStyle name="Comma 2 3 4 2 5 5 2" xfId="8818"/>
    <cellStyle name="Comma 2 3 4 2 5 6" xfId="6170"/>
    <cellStyle name="Comma 2 3 4 2 6" xfId="781"/>
    <cellStyle name="Comma 2 3 4 2 6 2" xfId="782"/>
    <cellStyle name="Comma 2 3 4 2 6 2 2" xfId="3482"/>
    <cellStyle name="Comma 2 3 4 2 6 2 2 2" xfId="8824"/>
    <cellStyle name="Comma 2 3 4 2 6 2 3" xfId="6176"/>
    <cellStyle name="Comma 2 3 4 2 6 3" xfId="783"/>
    <cellStyle name="Comma 2 3 4 2 6 3 2" xfId="3483"/>
    <cellStyle name="Comma 2 3 4 2 6 3 2 2" xfId="8825"/>
    <cellStyle name="Comma 2 3 4 2 6 3 3" xfId="6177"/>
    <cellStyle name="Comma 2 3 4 2 6 4" xfId="3481"/>
    <cellStyle name="Comma 2 3 4 2 6 4 2" xfId="8823"/>
    <cellStyle name="Comma 2 3 4 2 6 5" xfId="6175"/>
    <cellStyle name="Comma 2 3 4 2 7" xfId="784"/>
    <cellStyle name="Comma 2 3 4 2 7 2" xfId="785"/>
    <cellStyle name="Comma 2 3 4 2 7 2 2" xfId="3485"/>
    <cellStyle name="Comma 2 3 4 2 7 2 2 2" xfId="8827"/>
    <cellStyle name="Comma 2 3 4 2 7 2 3" xfId="6179"/>
    <cellStyle name="Comma 2 3 4 2 7 3" xfId="3484"/>
    <cellStyle name="Comma 2 3 4 2 7 3 2" xfId="8826"/>
    <cellStyle name="Comma 2 3 4 2 7 4" xfId="6178"/>
    <cellStyle name="Comma 2 3 4 2 8" xfId="786"/>
    <cellStyle name="Comma 2 3 4 2 8 2" xfId="3486"/>
    <cellStyle name="Comma 2 3 4 2 8 2 2" xfId="8828"/>
    <cellStyle name="Comma 2 3 4 2 8 3" xfId="6180"/>
    <cellStyle name="Comma 2 3 4 2 9" xfId="787"/>
    <cellStyle name="Comma 2 3 4 2 9 2" xfId="3487"/>
    <cellStyle name="Comma 2 3 4 2 9 2 2" xfId="8829"/>
    <cellStyle name="Comma 2 3 4 2 9 3" xfId="6181"/>
    <cellStyle name="Comma 2 3 4 3" xfId="788"/>
    <cellStyle name="Comma 2 3 4 3 2" xfId="789"/>
    <cellStyle name="Comma 2 3 4 3 2 2" xfId="790"/>
    <cellStyle name="Comma 2 3 4 3 2 2 2" xfId="3490"/>
    <cellStyle name="Comma 2 3 4 3 2 2 2 2" xfId="8832"/>
    <cellStyle name="Comma 2 3 4 3 2 2 3" xfId="6184"/>
    <cellStyle name="Comma 2 3 4 3 2 3" xfId="3489"/>
    <cellStyle name="Comma 2 3 4 3 2 3 2" xfId="8831"/>
    <cellStyle name="Comma 2 3 4 3 2 4" xfId="6183"/>
    <cellStyle name="Comma 2 3 4 3 3" xfId="791"/>
    <cellStyle name="Comma 2 3 4 3 3 2" xfId="3491"/>
    <cellStyle name="Comma 2 3 4 3 3 2 2" xfId="8833"/>
    <cellStyle name="Comma 2 3 4 3 3 3" xfId="6185"/>
    <cellStyle name="Comma 2 3 4 3 4" xfId="792"/>
    <cellStyle name="Comma 2 3 4 3 4 2" xfId="3492"/>
    <cellStyle name="Comma 2 3 4 3 4 2 2" xfId="8834"/>
    <cellStyle name="Comma 2 3 4 3 4 3" xfId="6186"/>
    <cellStyle name="Comma 2 3 4 3 5" xfId="3488"/>
    <cellStyle name="Comma 2 3 4 3 5 2" xfId="8830"/>
    <cellStyle name="Comma 2 3 4 3 6" xfId="6182"/>
    <cellStyle name="Comma 2 3 4 4" xfId="793"/>
    <cellStyle name="Comma 2 3 4 4 2" xfId="794"/>
    <cellStyle name="Comma 2 3 4 4 2 2" xfId="795"/>
    <cellStyle name="Comma 2 3 4 4 2 2 2" xfId="3495"/>
    <cellStyle name="Comma 2 3 4 4 2 2 2 2" xfId="8837"/>
    <cellStyle name="Comma 2 3 4 4 2 2 3" xfId="6189"/>
    <cellStyle name="Comma 2 3 4 4 2 3" xfId="3494"/>
    <cellStyle name="Comma 2 3 4 4 2 3 2" xfId="8836"/>
    <cellStyle name="Comma 2 3 4 4 2 4" xfId="6188"/>
    <cellStyle name="Comma 2 3 4 4 3" xfId="796"/>
    <cellStyle name="Comma 2 3 4 4 3 2" xfId="3496"/>
    <cellStyle name="Comma 2 3 4 4 3 2 2" xfId="8838"/>
    <cellStyle name="Comma 2 3 4 4 3 3" xfId="6190"/>
    <cellStyle name="Comma 2 3 4 4 4" xfId="797"/>
    <cellStyle name="Comma 2 3 4 4 4 2" xfId="3497"/>
    <cellStyle name="Comma 2 3 4 4 4 2 2" xfId="8839"/>
    <cellStyle name="Comma 2 3 4 4 4 3" xfId="6191"/>
    <cellStyle name="Comma 2 3 4 4 5" xfId="3493"/>
    <cellStyle name="Comma 2 3 4 4 5 2" xfId="8835"/>
    <cellStyle name="Comma 2 3 4 4 6" xfId="6187"/>
    <cellStyle name="Comma 2 3 4 5" xfId="798"/>
    <cellStyle name="Comma 2 3 4 5 2" xfId="799"/>
    <cellStyle name="Comma 2 3 4 5 2 2" xfId="800"/>
    <cellStyle name="Comma 2 3 4 5 2 2 2" xfId="3500"/>
    <cellStyle name="Comma 2 3 4 5 2 2 2 2" xfId="8842"/>
    <cellStyle name="Comma 2 3 4 5 2 2 3" xfId="6194"/>
    <cellStyle name="Comma 2 3 4 5 2 3" xfId="3499"/>
    <cellStyle name="Comma 2 3 4 5 2 3 2" xfId="8841"/>
    <cellStyle name="Comma 2 3 4 5 2 4" xfId="6193"/>
    <cellStyle name="Comma 2 3 4 5 3" xfId="801"/>
    <cellStyle name="Comma 2 3 4 5 3 2" xfId="3501"/>
    <cellStyle name="Comma 2 3 4 5 3 2 2" xfId="8843"/>
    <cellStyle name="Comma 2 3 4 5 3 3" xfId="6195"/>
    <cellStyle name="Comma 2 3 4 5 4" xfId="802"/>
    <cellStyle name="Comma 2 3 4 5 4 2" xfId="3502"/>
    <cellStyle name="Comma 2 3 4 5 4 2 2" xfId="8844"/>
    <cellStyle name="Comma 2 3 4 5 4 3" xfId="6196"/>
    <cellStyle name="Comma 2 3 4 5 5" xfId="3498"/>
    <cellStyle name="Comma 2 3 4 5 5 2" xfId="8840"/>
    <cellStyle name="Comma 2 3 4 5 6" xfId="6192"/>
    <cellStyle name="Comma 2 3 4 6" xfId="803"/>
    <cellStyle name="Comma 2 3 4 6 2" xfId="804"/>
    <cellStyle name="Comma 2 3 4 6 2 2" xfId="805"/>
    <cellStyle name="Comma 2 3 4 6 2 2 2" xfId="3505"/>
    <cellStyle name="Comma 2 3 4 6 2 2 2 2" xfId="8847"/>
    <cellStyle name="Comma 2 3 4 6 2 2 3" xfId="6199"/>
    <cellStyle name="Comma 2 3 4 6 2 3" xfId="3504"/>
    <cellStyle name="Comma 2 3 4 6 2 3 2" xfId="8846"/>
    <cellStyle name="Comma 2 3 4 6 2 4" xfId="6198"/>
    <cellStyle name="Comma 2 3 4 6 3" xfId="806"/>
    <cellStyle name="Comma 2 3 4 6 3 2" xfId="3506"/>
    <cellStyle name="Comma 2 3 4 6 3 2 2" xfId="8848"/>
    <cellStyle name="Comma 2 3 4 6 3 3" xfId="6200"/>
    <cellStyle name="Comma 2 3 4 6 4" xfId="807"/>
    <cellStyle name="Comma 2 3 4 6 4 2" xfId="3507"/>
    <cellStyle name="Comma 2 3 4 6 4 2 2" xfId="8849"/>
    <cellStyle name="Comma 2 3 4 6 4 3" xfId="6201"/>
    <cellStyle name="Comma 2 3 4 6 5" xfId="3503"/>
    <cellStyle name="Comma 2 3 4 6 5 2" xfId="8845"/>
    <cellStyle name="Comma 2 3 4 6 6" xfId="6197"/>
    <cellStyle name="Comma 2 3 4 7" xfId="808"/>
    <cellStyle name="Comma 2 3 4 7 2" xfId="809"/>
    <cellStyle name="Comma 2 3 4 7 2 2" xfId="3509"/>
    <cellStyle name="Comma 2 3 4 7 2 2 2" xfId="8851"/>
    <cellStyle name="Comma 2 3 4 7 2 3" xfId="6203"/>
    <cellStyle name="Comma 2 3 4 7 3" xfId="810"/>
    <cellStyle name="Comma 2 3 4 7 3 2" xfId="3510"/>
    <cellStyle name="Comma 2 3 4 7 3 2 2" xfId="8852"/>
    <cellStyle name="Comma 2 3 4 7 3 3" xfId="6204"/>
    <cellStyle name="Comma 2 3 4 7 4" xfId="3508"/>
    <cellStyle name="Comma 2 3 4 7 4 2" xfId="8850"/>
    <cellStyle name="Comma 2 3 4 7 5" xfId="6202"/>
    <cellStyle name="Comma 2 3 4 8" xfId="811"/>
    <cellStyle name="Comma 2 3 4 8 2" xfId="812"/>
    <cellStyle name="Comma 2 3 4 8 2 2" xfId="3512"/>
    <cellStyle name="Comma 2 3 4 8 2 2 2" xfId="8854"/>
    <cellStyle name="Comma 2 3 4 8 2 3" xfId="6206"/>
    <cellStyle name="Comma 2 3 4 8 3" xfId="3511"/>
    <cellStyle name="Comma 2 3 4 8 3 2" xfId="8853"/>
    <cellStyle name="Comma 2 3 4 8 4" xfId="6205"/>
    <cellStyle name="Comma 2 3 4 9" xfId="813"/>
    <cellStyle name="Comma 2 3 4 9 2" xfId="3513"/>
    <cellStyle name="Comma 2 3 4 9 2 2" xfId="8855"/>
    <cellStyle name="Comma 2 3 4 9 3" xfId="6207"/>
    <cellStyle name="Comma 2 3 5" xfId="326"/>
    <cellStyle name="Comma 2 3 5 10" xfId="2898"/>
    <cellStyle name="Comma 2 3 5 10 2" xfId="5571"/>
    <cellStyle name="Comma 2 3 5 10 2 2" xfId="10901"/>
    <cellStyle name="Comma 2 3 5 10 3" xfId="8260"/>
    <cellStyle name="Comma 2 3 5 11" xfId="814"/>
    <cellStyle name="Comma 2 3 5 11 2" xfId="3514"/>
    <cellStyle name="Comma 2 3 5 11 2 2" xfId="8856"/>
    <cellStyle name="Comma 2 3 5 11 3" xfId="6208"/>
    <cellStyle name="Comma 2 3 5 12" xfId="3033"/>
    <cellStyle name="Comma 2 3 5 12 2" xfId="8376"/>
    <cellStyle name="Comma 2 3 5 13" xfId="5728"/>
    <cellStyle name="Comma 2 3 5 2" xfId="815"/>
    <cellStyle name="Comma 2 3 5 2 2" xfId="816"/>
    <cellStyle name="Comma 2 3 5 2 2 2" xfId="817"/>
    <cellStyle name="Comma 2 3 5 2 2 2 2" xfId="3517"/>
    <cellStyle name="Comma 2 3 5 2 2 2 2 2" xfId="8859"/>
    <cellStyle name="Comma 2 3 5 2 2 2 3" xfId="6211"/>
    <cellStyle name="Comma 2 3 5 2 2 3" xfId="3516"/>
    <cellStyle name="Comma 2 3 5 2 2 3 2" xfId="8858"/>
    <cellStyle name="Comma 2 3 5 2 2 4" xfId="6210"/>
    <cellStyle name="Comma 2 3 5 2 3" xfId="818"/>
    <cellStyle name="Comma 2 3 5 2 3 2" xfId="3518"/>
    <cellStyle name="Comma 2 3 5 2 3 2 2" xfId="8860"/>
    <cellStyle name="Comma 2 3 5 2 3 3" xfId="6212"/>
    <cellStyle name="Comma 2 3 5 2 4" xfId="819"/>
    <cellStyle name="Comma 2 3 5 2 4 2" xfId="3519"/>
    <cellStyle name="Comma 2 3 5 2 4 2 2" xfId="8861"/>
    <cellStyle name="Comma 2 3 5 2 4 3" xfId="6213"/>
    <cellStyle name="Comma 2 3 5 2 5" xfId="3515"/>
    <cellStyle name="Comma 2 3 5 2 5 2" xfId="8857"/>
    <cellStyle name="Comma 2 3 5 2 6" xfId="6209"/>
    <cellStyle name="Comma 2 3 5 3" xfId="820"/>
    <cellStyle name="Comma 2 3 5 3 2" xfId="821"/>
    <cellStyle name="Comma 2 3 5 3 2 2" xfId="822"/>
    <cellStyle name="Comma 2 3 5 3 2 2 2" xfId="3522"/>
    <cellStyle name="Comma 2 3 5 3 2 2 2 2" xfId="8864"/>
    <cellStyle name="Comma 2 3 5 3 2 2 3" xfId="6216"/>
    <cellStyle name="Comma 2 3 5 3 2 3" xfId="3521"/>
    <cellStyle name="Comma 2 3 5 3 2 3 2" xfId="8863"/>
    <cellStyle name="Comma 2 3 5 3 2 4" xfId="6215"/>
    <cellStyle name="Comma 2 3 5 3 3" xfId="823"/>
    <cellStyle name="Comma 2 3 5 3 3 2" xfId="3523"/>
    <cellStyle name="Comma 2 3 5 3 3 2 2" xfId="8865"/>
    <cellStyle name="Comma 2 3 5 3 3 3" xfId="6217"/>
    <cellStyle name="Comma 2 3 5 3 4" xfId="824"/>
    <cellStyle name="Comma 2 3 5 3 4 2" xfId="3524"/>
    <cellStyle name="Comma 2 3 5 3 4 2 2" xfId="8866"/>
    <cellStyle name="Comma 2 3 5 3 4 3" xfId="6218"/>
    <cellStyle name="Comma 2 3 5 3 5" xfId="3520"/>
    <cellStyle name="Comma 2 3 5 3 5 2" xfId="8862"/>
    <cellStyle name="Comma 2 3 5 3 6" xfId="6214"/>
    <cellStyle name="Comma 2 3 5 4" xfId="825"/>
    <cellStyle name="Comma 2 3 5 4 2" xfId="826"/>
    <cellStyle name="Comma 2 3 5 4 2 2" xfId="827"/>
    <cellStyle name="Comma 2 3 5 4 2 2 2" xfId="3527"/>
    <cellStyle name="Comma 2 3 5 4 2 2 2 2" xfId="8869"/>
    <cellStyle name="Comma 2 3 5 4 2 2 3" xfId="6221"/>
    <cellStyle name="Comma 2 3 5 4 2 3" xfId="3526"/>
    <cellStyle name="Comma 2 3 5 4 2 3 2" xfId="8868"/>
    <cellStyle name="Comma 2 3 5 4 2 4" xfId="6220"/>
    <cellStyle name="Comma 2 3 5 4 3" xfId="828"/>
    <cellStyle name="Comma 2 3 5 4 3 2" xfId="3528"/>
    <cellStyle name="Comma 2 3 5 4 3 2 2" xfId="8870"/>
    <cellStyle name="Comma 2 3 5 4 3 3" xfId="6222"/>
    <cellStyle name="Comma 2 3 5 4 4" xfId="829"/>
    <cellStyle name="Comma 2 3 5 4 4 2" xfId="3529"/>
    <cellStyle name="Comma 2 3 5 4 4 2 2" xfId="8871"/>
    <cellStyle name="Comma 2 3 5 4 4 3" xfId="6223"/>
    <cellStyle name="Comma 2 3 5 4 5" xfId="3525"/>
    <cellStyle name="Comma 2 3 5 4 5 2" xfId="8867"/>
    <cellStyle name="Comma 2 3 5 4 6" xfId="6219"/>
    <cellStyle name="Comma 2 3 5 5" xfId="830"/>
    <cellStyle name="Comma 2 3 5 5 2" xfId="831"/>
    <cellStyle name="Comma 2 3 5 5 2 2" xfId="832"/>
    <cellStyle name="Comma 2 3 5 5 2 2 2" xfId="3532"/>
    <cellStyle name="Comma 2 3 5 5 2 2 2 2" xfId="8874"/>
    <cellStyle name="Comma 2 3 5 5 2 2 3" xfId="6226"/>
    <cellStyle name="Comma 2 3 5 5 2 3" xfId="3531"/>
    <cellStyle name="Comma 2 3 5 5 2 3 2" xfId="8873"/>
    <cellStyle name="Comma 2 3 5 5 2 4" xfId="6225"/>
    <cellStyle name="Comma 2 3 5 5 3" xfId="833"/>
    <cellStyle name="Comma 2 3 5 5 3 2" xfId="3533"/>
    <cellStyle name="Comma 2 3 5 5 3 2 2" xfId="8875"/>
    <cellStyle name="Comma 2 3 5 5 3 3" xfId="6227"/>
    <cellStyle name="Comma 2 3 5 5 4" xfId="834"/>
    <cellStyle name="Comma 2 3 5 5 4 2" xfId="3534"/>
    <cellStyle name="Comma 2 3 5 5 4 2 2" xfId="8876"/>
    <cellStyle name="Comma 2 3 5 5 4 3" xfId="6228"/>
    <cellStyle name="Comma 2 3 5 5 5" xfId="3530"/>
    <cellStyle name="Comma 2 3 5 5 5 2" xfId="8872"/>
    <cellStyle name="Comma 2 3 5 5 6" xfId="6224"/>
    <cellStyle name="Comma 2 3 5 6" xfId="835"/>
    <cellStyle name="Comma 2 3 5 6 2" xfId="836"/>
    <cellStyle name="Comma 2 3 5 6 2 2" xfId="3536"/>
    <cellStyle name="Comma 2 3 5 6 2 2 2" xfId="8878"/>
    <cellStyle name="Comma 2 3 5 6 2 3" xfId="6230"/>
    <cellStyle name="Comma 2 3 5 6 3" xfId="837"/>
    <cellStyle name="Comma 2 3 5 6 3 2" xfId="3537"/>
    <cellStyle name="Comma 2 3 5 6 3 2 2" xfId="8879"/>
    <cellStyle name="Comma 2 3 5 6 3 3" xfId="6231"/>
    <cellStyle name="Comma 2 3 5 6 4" xfId="3535"/>
    <cellStyle name="Comma 2 3 5 6 4 2" xfId="8877"/>
    <cellStyle name="Comma 2 3 5 6 5" xfId="6229"/>
    <cellStyle name="Comma 2 3 5 7" xfId="838"/>
    <cellStyle name="Comma 2 3 5 7 2" xfId="839"/>
    <cellStyle name="Comma 2 3 5 7 2 2" xfId="3539"/>
    <cellStyle name="Comma 2 3 5 7 2 2 2" xfId="8881"/>
    <cellStyle name="Comma 2 3 5 7 2 3" xfId="6233"/>
    <cellStyle name="Comma 2 3 5 7 3" xfId="3538"/>
    <cellStyle name="Comma 2 3 5 7 3 2" xfId="8880"/>
    <cellStyle name="Comma 2 3 5 7 4" xfId="6232"/>
    <cellStyle name="Comma 2 3 5 8" xfId="840"/>
    <cellStyle name="Comma 2 3 5 8 2" xfId="3540"/>
    <cellStyle name="Comma 2 3 5 8 2 2" xfId="8882"/>
    <cellStyle name="Comma 2 3 5 8 3" xfId="6234"/>
    <cellStyle name="Comma 2 3 5 9" xfId="841"/>
    <cellStyle name="Comma 2 3 5 9 2" xfId="3541"/>
    <cellStyle name="Comma 2 3 5 9 2 2" xfId="8883"/>
    <cellStyle name="Comma 2 3 5 9 3" xfId="6235"/>
    <cellStyle name="Comma 2 3 6" xfId="842"/>
    <cellStyle name="Comma 2 3 6 2" xfId="843"/>
    <cellStyle name="Comma 2 3 6 2 2" xfId="844"/>
    <cellStyle name="Comma 2 3 6 2 2 2" xfId="3544"/>
    <cellStyle name="Comma 2 3 6 2 2 2 2" xfId="8886"/>
    <cellStyle name="Comma 2 3 6 2 2 3" xfId="6238"/>
    <cellStyle name="Comma 2 3 6 2 3" xfId="3543"/>
    <cellStyle name="Comma 2 3 6 2 3 2" xfId="8885"/>
    <cellStyle name="Comma 2 3 6 2 4" xfId="6237"/>
    <cellStyle name="Comma 2 3 6 3" xfId="845"/>
    <cellStyle name="Comma 2 3 6 3 2" xfId="3545"/>
    <cellStyle name="Comma 2 3 6 3 2 2" xfId="8887"/>
    <cellStyle name="Comma 2 3 6 3 3" xfId="6239"/>
    <cellStyle name="Comma 2 3 6 4" xfId="846"/>
    <cellStyle name="Comma 2 3 6 4 2" xfId="3546"/>
    <cellStyle name="Comma 2 3 6 4 2 2" xfId="8888"/>
    <cellStyle name="Comma 2 3 6 4 3" xfId="6240"/>
    <cellStyle name="Comma 2 3 6 5" xfId="3542"/>
    <cellStyle name="Comma 2 3 6 5 2" xfId="8884"/>
    <cellStyle name="Comma 2 3 6 6" xfId="6236"/>
    <cellStyle name="Comma 2 3 7" xfId="847"/>
    <cellStyle name="Comma 2 3 7 2" xfId="848"/>
    <cellStyle name="Comma 2 3 7 2 2" xfId="849"/>
    <cellStyle name="Comma 2 3 7 2 2 2" xfId="3549"/>
    <cellStyle name="Comma 2 3 7 2 2 2 2" xfId="8891"/>
    <cellStyle name="Comma 2 3 7 2 2 3" xfId="6243"/>
    <cellStyle name="Comma 2 3 7 2 3" xfId="3548"/>
    <cellStyle name="Comma 2 3 7 2 3 2" xfId="8890"/>
    <cellStyle name="Comma 2 3 7 2 4" xfId="6242"/>
    <cellStyle name="Comma 2 3 7 3" xfId="850"/>
    <cellStyle name="Comma 2 3 7 3 2" xfId="3550"/>
    <cellStyle name="Comma 2 3 7 3 2 2" xfId="8892"/>
    <cellStyle name="Comma 2 3 7 3 3" xfId="6244"/>
    <cellStyle name="Comma 2 3 7 4" xfId="851"/>
    <cellStyle name="Comma 2 3 7 4 2" xfId="3551"/>
    <cellStyle name="Comma 2 3 7 4 2 2" xfId="8893"/>
    <cellStyle name="Comma 2 3 7 4 3" xfId="6245"/>
    <cellStyle name="Comma 2 3 7 5" xfId="3547"/>
    <cellStyle name="Comma 2 3 7 5 2" xfId="8889"/>
    <cellStyle name="Comma 2 3 7 6" xfId="6241"/>
    <cellStyle name="Comma 2 3 8" xfId="852"/>
    <cellStyle name="Comma 2 3 8 2" xfId="853"/>
    <cellStyle name="Comma 2 3 8 2 2" xfId="854"/>
    <cellStyle name="Comma 2 3 8 2 2 2" xfId="3554"/>
    <cellStyle name="Comma 2 3 8 2 2 2 2" xfId="8896"/>
    <cellStyle name="Comma 2 3 8 2 2 3" xfId="6248"/>
    <cellStyle name="Comma 2 3 8 2 3" xfId="3553"/>
    <cellStyle name="Comma 2 3 8 2 3 2" xfId="8895"/>
    <cellStyle name="Comma 2 3 8 2 4" xfId="6247"/>
    <cellStyle name="Comma 2 3 8 3" xfId="855"/>
    <cellStyle name="Comma 2 3 8 3 2" xfId="3555"/>
    <cellStyle name="Comma 2 3 8 3 2 2" xfId="8897"/>
    <cellStyle name="Comma 2 3 8 3 3" xfId="6249"/>
    <cellStyle name="Comma 2 3 8 4" xfId="856"/>
    <cellStyle name="Comma 2 3 8 4 2" xfId="3556"/>
    <cellStyle name="Comma 2 3 8 4 2 2" xfId="8898"/>
    <cellStyle name="Comma 2 3 8 4 3" xfId="6250"/>
    <cellStyle name="Comma 2 3 8 5" xfId="3552"/>
    <cellStyle name="Comma 2 3 8 5 2" xfId="8894"/>
    <cellStyle name="Comma 2 3 8 6" xfId="6246"/>
    <cellStyle name="Comma 2 3 9" xfId="857"/>
    <cellStyle name="Comma 2 3 9 2" xfId="858"/>
    <cellStyle name="Comma 2 3 9 2 2" xfId="859"/>
    <cellStyle name="Comma 2 3 9 2 2 2" xfId="3559"/>
    <cellStyle name="Comma 2 3 9 2 2 2 2" xfId="8901"/>
    <cellStyle name="Comma 2 3 9 2 2 3" xfId="6253"/>
    <cellStyle name="Comma 2 3 9 2 3" xfId="3558"/>
    <cellStyle name="Comma 2 3 9 2 3 2" xfId="8900"/>
    <cellStyle name="Comma 2 3 9 2 4" xfId="6252"/>
    <cellStyle name="Comma 2 3 9 3" xfId="860"/>
    <cellStyle name="Comma 2 3 9 3 2" xfId="3560"/>
    <cellStyle name="Comma 2 3 9 3 2 2" xfId="8902"/>
    <cellStyle name="Comma 2 3 9 3 3" xfId="6254"/>
    <cellStyle name="Comma 2 3 9 4" xfId="861"/>
    <cellStyle name="Comma 2 3 9 4 2" xfId="3561"/>
    <cellStyle name="Comma 2 3 9 4 2 2" xfId="8903"/>
    <cellStyle name="Comma 2 3 9 4 3" xfId="6255"/>
    <cellStyle name="Comma 2 3 9 5" xfId="3557"/>
    <cellStyle name="Comma 2 3 9 5 2" xfId="8899"/>
    <cellStyle name="Comma 2 3 9 6" xfId="6251"/>
    <cellStyle name="Comma 2 4" xfId="274"/>
    <cellStyle name="Comma 2 4 10" xfId="863"/>
    <cellStyle name="Comma 2 4 10 2" xfId="864"/>
    <cellStyle name="Comma 2 4 10 2 2" xfId="3564"/>
    <cellStyle name="Comma 2 4 10 2 2 2" xfId="8906"/>
    <cellStyle name="Comma 2 4 10 2 3" xfId="6258"/>
    <cellStyle name="Comma 2 4 10 3" xfId="865"/>
    <cellStyle name="Comma 2 4 10 3 2" xfId="3565"/>
    <cellStyle name="Comma 2 4 10 3 2 2" xfId="8907"/>
    <cellStyle name="Comma 2 4 10 3 3" xfId="6259"/>
    <cellStyle name="Comma 2 4 10 4" xfId="3563"/>
    <cellStyle name="Comma 2 4 10 4 2" xfId="8905"/>
    <cellStyle name="Comma 2 4 10 5" xfId="6257"/>
    <cellStyle name="Comma 2 4 11" xfId="866"/>
    <cellStyle name="Comma 2 4 11 2" xfId="867"/>
    <cellStyle name="Comma 2 4 11 2 2" xfId="3567"/>
    <cellStyle name="Comma 2 4 11 2 2 2" xfId="8909"/>
    <cellStyle name="Comma 2 4 11 2 3" xfId="6261"/>
    <cellStyle name="Comma 2 4 11 3" xfId="3566"/>
    <cellStyle name="Comma 2 4 11 3 2" xfId="8908"/>
    <cellStyle name="Comma 2 4 11 4" xfId="6260"/>
    <cellStyle name="Comma 2 4 12" xfId="868"/>
    <cellStyle name="Comma 2 4 12 2" xfId="3568"/>
    <cellStyle name="Comma 2 4 12 2 2" xfId="8910"/>
    <cellStyle name="Comma 2 4 12 3" xfId="6262"/>
    <cellStyle name="Comma 2 4 13" xfId="869"/>
    <cellStyle name="Comma 2 4 13 2" xfId="3569"/>
    <cellStyle name="Comma 2 4 13 2 2" xfId="8911"/>
    <cellStyle name="Comma 2 4 13 3" xfId="6263"/>
    <cellStyle name="Comma 2 4 14" xfId="2788"/>
    <cellStyle name="Comma 2 4 14 2" xfId="5461"/>
    <cellStyle name="Comma 2 4 14 2 2" xfId="10797"/>
    <cellStyle name="Comma 2 4 14 3" xfId="8154"/>
    <cellStyle name="Comma 2 4 15" xfId="2848"/>
    <cellStyle name="Comma 2 4 15 2" xfId="5521"/>
    <cellStyle name="Comma 2 4 15 2 2" xfId="10851"/>
    <cellStyle name="Comma 2 4 15 3" xfId="8210"/>
    <cellStyle name="Comma 2 4 16" xfId="862"/>
    <cellStyle name="Comma 2 4 16 2" xfId="3562"/>
    <cellStyle name="Comma 2 4 16 2 2" xfId="8904"/>
    <cellStyle name="Comma 2 4 16 3" xfId="6256"/>
    <cellStyle name="Comma 2 4 17" xfId="2981"/>
    <cellStyle name="Comma 2 4 17 2" xfId="8326"/>
    <cellStyle name="Comma 2 4 18" xfId="5677"/>
    <cellStyle name="Comma 2 4 2" xfId="287"/>
    <cellStyle name="Comma 2 4 2 10" xfId="871"/>
    <cellStyle name="Comma 2 4 2 10 2" xfId="3571"/>
    <cellStyle name="Comma 2 4 2 10 2 2" xfId="8913"/>
    <cellStyle name="Comma 2 4 2 10 3" xfId="6265"/>
    <cellStyle name="Comma 2 4 2 11" xfId="2801"/>
    <cellStyle name="Comma 2 4 2 11 2" xfId="5474"/>
    <cellStyle name="Comma 2 4 2 11 2 2" xfId="10810"/>
    <cellStyle name="Comma 2 4 2 11 3" xfId="8167"/>
    <cellStyle name="Comma 2 4 2 12" xfId="2861"/>
    <cellStyle name="Comma 2 4 2 12 2" xfId="5534"/>
    <cellStyle name="Comma 2 4 2 12 2 2" xfId="10864"/>
    <cellStyle name="Comma 2 4 2 12 3" xfId="8223"/>
    <cellStyle name="Comma 2 4 2 13" xfId="870"/>
    <cellStyle name="Comma 2 4 2 13 2" xfId="3570"/>
    <cellStyle name="Comma 2 4 2 13 2 2" xfId="8912"/>
    <cellStyle name="Comma 2 4 2 13 3" xfId="6264"/>
    <cellStyle name="Comma 2 4 2 14" xfId="2994"/>
    <cellStyle name="Comma 2 4 2 14 2" xfId="8339"/>
    <cellStyle name="Comma 2 4 2 15" xfId="5690"/>
    <cellStyle name="Comma 2 4 2 2" xfId="316"/>
    <cellStyle name="Comma 2 4 2 2 10" xfId="2829"/>
    <cellStyle name="Comma 2 4 2 2 10 2" xfId="5502"/>
    <cellStyle name="Comma 2 4 2 2 10 2 2" xfId="10837"/>
    <cellStyle name="Comma 2 4 2 2 10 3" xfId="8194"/>
    <cellStyle name="Comma 2 4 2 2 11" xfId="2888"/>
    <cellStyle name="Comma 2 4 2 2 11 2" xfId="5561"/>
    <cellStyle name="Comma 2 4 2 2 11 2 2" xfId="10891"/>
    <cellStyle name="Comma 2 4 2 2 11 3" xfId="8250"/>
    <cellStyle name="Comma 2 4 2 2 12" xfId="872"/>
    <cellStyle name="Comma 2 4 2 2 12 2" xfId="3572"/>
    <cellStyle name="Comma 2 4 2 2 12 2 2" xfId="8914"/>
    <cellStyle name="Comma 2 4 2 2 12 3" xfId="6266"/>
    <cellStyle name="Comma 2 4 2 2 13" xfId="3023"/>
    <cellStyle name="Comma 2 4 2 2 13 2" xfId="8366"/>
    <cellStyle name="Comma 2 4 2 2 14" xfId="5718"/>
    <cellStyle name="Comma 2 4 2 2 2" xfId="370"/>
    <cellStyle name="Comma 2 4 2 2 2 2" xfId="874"/>
    <cellStyle name="Comma 2 4 2 2 2 2 2" xfId="875"/>
    <cellStyle name="Comma 2 4 2 2 2 2 2 2" xfId="3575"/>
    <cellStyle name="Comma 2 4 2 2 2 2 2 2 2" xfId="8917"/>
    <cellStyle name="Comma 2 4 2 2 2 2 2 3" xfId="6269"/>
    <cellStyle name="Comma 2 4 2 2 2 2 3" xfId="3574"/>
    <cellStyle name="Comma 2 4 2 2 2 2 3 2" xfId="8916"/>
    <cellStyle name="Comma 2 4 2 2 2 2 4" xfId="6268"/>
    <cellStyle name="Comma 2 4 2 2 2 3" xfId="876"/>
    <cellStyle name="Comma 2 4 2 2 2 3 2" xfId="3576"/>
    <cellStyle name="Comma 2 4 2 2 2 3 2 2" xfId="8918"/>
    <cellStyle name="Comma 2 4 2 2 2 3 3" xfId="6270"/>
    <cellStyle name="Comma 2 4 2 2 2 4" xfId="877"/>
    <cellStyle name="Comma 2 4 2 2 2 4 2" xfId="3577"/>
    <cellStyle name="Comma 2 4 2 2 2 4 2 2" xfId="8919"/>
    <cellStyle name="Comma 2 4 2 2 2 4 3" xfId="6271"/>
    <cellStyle name="Comma 2 4 2 2 2 5" xfId="2942"/>
    <cellStyle name="Comma 2 4 2 2 2 5 2" xfId="5615"/>
    <cellStyle name="Comma 2 4 2 2 2 5 2 2" xfId="10945"/>
    <cellStyle name="Comma 2 4 2 2 2 5 3" xfId="8304"/>
    <cellStyle name="Comma 2 4 2 2 2 6" xfId="873"/>
    <cellStyle name="Comma 2 4 2 2 2 6 2" xfId="3573"/>
    <cellStyle name="Comma 2 4 2 2 2 6 2 2" xfId="8915"/>
    <cellStyle name="Comma 2 4 2 2 2 6 3" xfId="6267"/>
    <cellStyle name="Comma 2 4 2 2 2 7" xfId="3077"/>
    <cellStyle name="Comma 2 4 2 2 2 7 2" xfId="8420"/>
    <cellStyle name="Comma 2 4 2 2 2 8" xfId="5772"/>
    <cellStyle name="Comma 2 4 2 2 3" xfId="878"/>
    <cellStyle name="Comma 2 4 2 2 3 2" xfId="879"/>
    <cellStyle name="Comma 2 4 2 2 3 2 2" xfId="880"/>
    <cellStyle name="Comma 2 4 2 2 3 2 2 2" xfId="3580"/>
    <cellStyle name="Comma 2 4 2 2 3 2 2 2 2" xfId="8922"/>
    <cellStyle name="Comma 2 4 2 2 3 2 2 3" xfId="6274"/>
    <cellStyle name="Comma 2 4 2 2 3 2 3" xfId="3579"/>
    <cellStyle name="Comma 2 4 2 2 3 2 3 2" xfId="8921"/>
    <cellStyle name="Comma 2 4 2 2 3 2 4" xfId="6273"/>
    <cellStyle name="Comma 2 4 2 2 3 3" xfId="881"/>
    <cellStyle name="Comma 2 4 2 2 3 3 2" xfId="3581"/>
    <cellStyle name="Comma 2 4 2 2 3 3 2 2" xfId="8923"/>
    <cellStyle name="Comma 2 4 2 2 3 3 3" xfId="6275"/>
    <cellStyle name="Comma 2 4 2 2 3 4" xfId="882"/>
    <cellStyle name="Comma 2 4 2 2 3 4 2" xfId="3582"/>
    <cellStyle name="Comma 2 4 2 2 3 4 2 2" xfId="8924"/>
    <cellStyle name="Comma 2 4 2 2 3 4 3" xfId="6276"/>
    <cellStyle name="Comma 2 4 2 2 3 5" xfId="3578"/>
    <cellStyle name="Comma 2 4 2 2 3 5 2" xfId="8920"/>
    <cellStyle name="Comma 2 4 2 2 3 6" xfId="6272"/>
    <cellStyle name="Comma 2 4 2 2 4" xfId="883"/>
    <cellStyle name="Comma 2 4 2 2 4 2" xfId="884"/>
    <cellStyle name="Comma 2 4 2 2 4 2 2" xfId="885"/>
    <cellStyle name="Comma 2 4 2 2 4 2 2 2" xfId="3585"/>
    <cellStyle name="Comma 2 4 2 2 4 2 2 2 2" xfId="8927"/>
    <cellStyle name="Comma 2 4 2 2 4 2 2 3" xfId="6279"/>
    <cellStyle name="Comma 2 4 2 2 4 2 3" xfId="3584"/>
    <cellStyle name="Comma 2 4 2 2 4 2 3 2" xfId="8926"/>
    <cellStyle name="Comma 2 4 2 2 4 2 4" xfId="6278"/>
    <cellStyle name="Comma 2 4 2 2 4 3" xfId="886"/>
    <cellStyle name="Comma 2 4 2 2 4 3 2" xfId="3586"/>
    <cellStyle name="Comma 2 4 2 2 4 3 2 2" xfId="8928"/>
    <cellStyle name="Comma 2 4 2 2 4 3 3" xfId="6280"/>
    <cellStyle name="Comma 2 4 2 2 4 4" xfId="887"/>
    <cellStyle name="Comma 2 4 2 2 4 4 2" xfId="3587"/>
    <cellStyle name="Comma 2 4 2 2 4 4 2 2" xfId="8929"/>
    <cellStyle name="Comma 2 4 2 2 4 4 3" xfId="6281"/>
    <cellStyle name="Comma 2 4 2 2 4 5" xfId="3583"/>
    <cellStyle name="Comma 2 4 2 2 4 5 2" xfId="8925"/>
    <cellStyle name="Comma 2 4 2 2 4 6" xfId="6277"/>
    <cellStyle name="Comma 2 4 2 2 5" xfId="888"/>
    <cellStyle name="Comma 2 4 2 2 5 2" xfId="889"/>
    <cellStyle name="Comma 2 4 2 2 5 2 2" xfId="890"/>
    <cellStyle name="Comma 2 4 2 2 5 2 2 2" xfId="3590"/>
    <cellStyle name="Comma 2 4 2 2 5 2 2 2 2" xfId="8932"/>
    <cellStyle name="Comma 2 4 2 2 5 2 2 3" xfId="6284"/>
    <cellStyle name="Comma 2 4 2 2 5 2 3" xfId="3589"/>
    <cellStyle name="Comma 2 4 2 2 5 2 3 2" xfId="8931"/>
    <cellStyle name="Comma 2 4 2 2 5 2 4" xfId="6283"/>
    <cellStyle name="Comma 2 4 2 2 5 3" xfId="891"/>
    <cellStyle name="Comma 2 4 2 2 5 3 2" xfId="3591"/>
    <cellStyle name="Comma 2 4 2 2 5 3 2 2" xfId="8933"/>
    <cellStyle name="Comma 2 4 2 2 5 3 3" xfId="6285"/>
    <cellStyle name="Comma 2 4 2 2 5 4" xfId="892"/>
    <cellStyle name="Comma 2 4 2 2 5 4 2" xfId="3592"/>
    <cellStyle name="Comma 2 4 2 2 5 4 2 2" xfId="8934"/>
    <cellStyle name="Comma 2 4 2 2 5 4 3" xfId="6286"/>
    <cellStyle name="Comma 2 4 2 2 5 5" xfId="3588"/>
    <cellStyle name="Comma 2 4 2 2 5 5 2" xfId="8930"/>
    <cellStyle name="Comma 2 4 2 2 5 6" xfId="6282"/>
    <cellStyle name="Comma 2 4 2 2 6" xfId="893"/>
    <cellStyle name="Comma 2 4 2 2 6 2" xfId="894"/>
    <cellStyle name="Comma 2 4 2 2 6 2 2" xfId="3594"/>
    <cellStyle name="Comma 2 4 2 2 6 2 2 2" xfId="8936"/>
    <cellStyle name="Comma 2 4 2 2 6 2 3" xfId="6288"/>
    <cellStyle name="Comma 2 4 2 2 6 3" xfId="895"/>
    <cellStyle name="Comma 2 4 2 2 6 3 2" xfId="3595"/>
    <cellStyle name="Comma 2 4 2 2 6 3 2 2" xfId="8937"/>
    <cellStyle name="Comma 2 4 2 2 6 3 3" xfId="6289"/>
    <cellStyle name="Comma 2 4 2 2 6 4" xfId="3593"/>
    <cellStyle name="Comma 2 4 2 2 6 4 2" xfId="8935"/>
    <cellStyle name="Comma 2 4 2 2 6 5" xfId="6287"/>
    <cellStyle name="Comma 2 4 2 2 7" xfId="896"/>
    <cellStyle name="Comma 2 4 2 2 7 2" xfId="897"/>
    <cellStyle name="Comma 2 4 2 2 7 2 2" xfId="3597"/>
    <cellStyle name="Comma 2 4 2 2 7 2 2 2" xfId="8939"/>
    <cellStyle name="Comma 2 4 2 2 7 2 3" xfId="6291"/>
    <cellStyle name="Comma 2 4 2 2 7 3" xfId="3596"/>
    <cellStyle name="Comma 2 4 2 2 7 3 2" xfId="8938"/>
    <cellStyle name="Comma 2 4 2 2 7 4" xfId="6290"/>
    <cellStyle name="Comma 2 4 2 2 8" xfId="898"/>
    <cellStyle name="Comma 2 4 2 2 8 2" xfId="3598"/>
    <cellStyle name="Comma 2 4 2 2 8 2 2" xfId="8940"/>
    <cellStyle name="Comma 2 4 2 2 8 3" xfId="6292"/>
    <cellStyle name="Comma 2 4 2 2 9" xfId="899"/>
    <cellStyle name="Comma 2 4 2 2 9 2" xfId="3599"/>
    <cellStyle name="Comma 2 4 2 2 9 2 2" xfId="8941"/>
    <cellStyle name="Comma 2 4 2 2 9 3" xfId="6293"/>
    <cellStyle name="Comma 2 4 2 3" xfId="343"/>
    <cellStyle name="Comma 2 4 2 3 2" xfId="901"/>
    <cellStyle name="Comma 2 4 2 3 2 2" xfId="902"/>
    <cellStyle name="Comma 2 4 2 3 2 2 2" xfId="3602"/>
    <cellStyle name="Comma 2 4 2 3 2 2 2 2" xfId="8944"/>
    <cellStyle name="Comma 2 4 2 3 2 2 3" xfId="6296"/>
    <cellStyle name="Comma 2 4 2 3 2 3" xfId="3601"/>
    <cellStyle name="Comma 2 4 2 3 2 3 2" xfId="8943"/>
    <cellStyle name="Comma 2 4 2 3 2 4" xfId="6295"/>
    <cellStyle name="Comma 2 4 2 3 3" xfId="903"/>
    <cellStyle name="Comma 2 4 2 3 3 2" xfId="3603"/>
    <cellStyle name="Comma 2 4 2 3 3 2 2" xfId="8945"/>
    <cellStyle name="Comma 2 4 2 3 3 3" xfId="6297"/>
    <cellStyle name="Comma 2 4 2 3 4" xfId="904"/>
    <cellStyle name="Comma 2 4 2 3 4 2" xfId="3604"/>
    <cellStyle name="Comma 2 4 2 3 4 2 2" xfId="8946"/>
    <cellStyle name="Comma 2 4 2 3 4 3" xfId="6298"/>
    <cellStyle name="Comma 2 4 2 3 5" xfId="2915"/>
    <cellStyle name="Comma 2 4 2 3 5 2" xfId="5588"/>
    <cellStyle name="Comma 2 4 2 3 5 2 2" xfId="10918"/>
    <cellStyle name="Comma 2 4 2 3 5 3" xfId="8277"/>
    <cellStyle name="Comma 2 4 2 3 6" xfId="900"/>
    <cellStyle name="Comma 2 4 2 3 6 2" xfId="3600"/>
    <cellStyle name="Comma 2 4 2 3 6 2 2" xfId="8942"/>
    <cellStyle name="Comma 2 4 2 3 6 3" xfId="6294"/>
    <cellStyle name="Comma 2 4 2 3 7" xfId="3050"/>
    <cellStyle name="Comma 2 4 2 3 7 2" xfId="8393"/>
    <cellStyle name="Comma 2 4 2 3 8" xfId="5745"/>
    <cellStyle name="Comma 2 4 2 4" xfId="905"/>
    <cellStyle name="Comma 2 4 2 4 2" xfId="906"/>
    <cellStyle name="Comma 2 4 2 4 2 2" xfId="907"/>
    <cellStyle name="Comma 2 4 2 4 2 2 2" xfId="3607"/>
    <cellStyle name="Comma 2 4 2 4 2 2 2 2" xfId="8949"/>
    <cellStyle name="Comma 2 4 2 4 2 2 3" xfId="6301"/>
    <cellStyle name="Comma 2 4 2 4 2 3" xfId="3606"/>
    <cellStyle name="Comma 2 4 2 4 2 3 2" xfId="8948"/>
    <cellStyle name="Comma 2 4 2 4 2 4" xfId="6300"/>
    <cellStyle name="Comma 2 4 2 4 3" xfId="908"/>
    <cellStyle name="Comma 2 4 2 4 3 2" xfId="3608"/>
    <cellStyle name="Comma 2 4 2 4 3 2 2" xfId="8950"/>
    <cellStyle name="Comma 2 4 2 4 3 3" xfId="6302"/>
    <cellStyle name="Comma 2 4 2 4 4" xfId="909"/>
    <cellStyle name="Comma 2 4 2 4 4 2" xfId="3609"/>
    <cellStyle name="Comma 2 4 2 4 4 2 2" xfId="8951"/>
    <cellStyle name="Comma 2 4 2 4 4 3" xfId="6303"/>
    <cellStyle name="Comma 2 4 2 4 5" xfId="3605"/>
    <cellStyle name="Comma 2 4 2 4 5 2" xfId="8947"/>
    <cellStyle name="Comma 2 4 2 4 6" xfId="6299"/>
    <cellStyle name="Comma 2 4 2 5" xfId="910"/>
    <cellStyle name="Comma 2 4 2 5 2" xfId="911"/>
    <cellStyle name="Comma 2 4 2 5 2 2" xfId="912"/>
    <cellStyle name="Comma 2 4 2 5 2 2 2" xfId="3612"/>
    <cellStyle name="Comma 2 4 2 5 2 2 2 2" xfId="8954"/>
    <cellStyle name="Comma 2 4 2 5 2 2 3" xfId="6306"/>
    <cellStyle name="Comma 2 4 2 5 2 3" xfId="3611"/>
    <cellStyle name="Comma 2 4 2 5 2 3 2" xfId="8953"/>
    <cellStyle name="Comma 2 4 2 5 2 4" xfId="6305"/>
    <cellStyle name="Comma 2 4 2 5 3" xfId="913"/>
    <cellStyle name="Comma 2 4 2 5 3 2" xfId="3613"/>
    <cellStyle name="Comma 2 4 2 5 3 2 2" xfId="8955"/>
    <cellStyle name="Comma 2 4 2 5 3 3" xfId="6307"/>
    <cellStyle name="Comma 2 4 2 5 4" xfId="914"/>
    <cellStyle name="Comma 2 4 2 5 4 2" xfId="3614"/>
    <cellStyle name="Comma 2 4 2 5 4 2 2" xfId="8956"/>
    <cellStyle name="Comma 2 4 2 5 4 3" xfId="6308"/>
    <cellStyle name="Comma 2 4 2 5 5" xfId="3610"/>
    <cellStyle name="Comma 2 4 2 5 5 2" xfId="8952"/>
    <cellStyle name="Comma 2 4 2 5 6" xfId="6304"/>
    <cellStyle name="Comma 2 4 2 6" xfId="915"/>
    <cellStyle name="Comma 2 4 2 6 2" xfId="916"/>
    <cellStyle name="Comma 2 4 2 6 2 2" xfId="917"/>
    <cellStyle name="Comma 2 4 2 6 2 2 2" xfId="3617"/>
    <cellStyle name="Comma 2 4 2 6 2 2 2 2" xfId="8959"/>
    <cellStyle name="Comma 2 4 2 6 2 2 3" xfId="6311"/>
    <cellStyle name="Comma 2 4 2 6 2 3" xfId="3616"/>
    <cellStyle name="Comma 2 4 2 6 2 3 2" xfId="8958"/>
    <cellStyle name="Comma 2 4 2 6 2 4" xfId="6310"/>
    <cellStyle name="Comma 2 4 2 6 3" xfId="918"/>
    <cellStyle name="Comma 2 4 2 6 3 2" xfId="3618"/>
    <cellStyle name="Comma 2 4 2 6 3 2 2" xfId="8960"/>
    <cellStyle name="Comma 2 4 2 6 3 3" xfId="6312"/>
    <cellStyle name="Comma 2 4 2 6 4" xfId="919"/>
    <cellStyle name="Comma 2 4 2 6 4 2" xfId="3619"/>
    <cellStyle name="Comma 2 4 2 6 4 2 2" xfId="8961"/>
    <cellStyle name="Comma 2 4 2 6 4 3" xfId="6313"/>
    <cellStyle name="Comma 2 4 2 6 5" xfId="3615"/>
    <cellStyle name="Comma 2 4 2 6 5 2" xfId="8957"/>
    <cellStyle name="Comma 2 4 2 6 6" xfId="6309"/>
    <cellStyle name="Comma 2 4 2 7" xfId="920"/>
    <cellStyle name="Comma 2 4 2 7 2" xfId="921"/>
    <cellStyle name="Comma 2 4 2 7 2 2" xfId="3621"/>
    <cellStyle name="Comma 2 4 2 7 2 2 2" xfId="8963"/>
    <cellStyle name="Comma 2 4 2 7 2 3" xfId="6315"/>
    <cellStyle name="Comma 2 4 2 7 3" xfId="922"/>
    <cellStyle name="Comma 2 4 2 7 3 2" xfId="3622"/>
    <cellStyle name="Comma 2 4 2 7 3 2 2" xfId="8964"/>
    <cellStyle name="Comma 2 4 2 7 3 3" xfId="6316"/>
    <cellStyle name="Comma 2 4 2 7 4" xfId="3620"/>
    <cellStyle name="Comma 2 4 2 7 4 2" xfId="8962"/>
    <cellStyle name="Comma 2 4 2 7 5" xfId="6314"/>
    <cellStyle name="Comma 2 4 2 8" xfId="923"/>
    <cellStyle name="Comma 2 4 2 8 2" xfId="924"/>
    <cellStyle name="Comma 2 4 2 8 2 2" xfId="3624"/>
    <cellStyle name="Comma 2 4 2 8 2 2 2" xfId="8966"/>
    <cellStyle name="Comma 2 4 2 8 2 3" xfId="6318"/>
    <cellStyle name="Comma 2 4 2 8 3" xfId="3623"/>
    <cellStyle name="Comma 2 4 2 8 3 2" xfId="8965"/>
    <cellStyle name="Comma 2 4 2 8 4" xfId="6317"/>
    <cellStyle name="Comma 2 4 2 9" xfId="925"/>
    <cellStyle name="Comma 2 4 2 9 2" xfId="3625"/>
    <cellStyle name="Comma 2 4 2 9 2 2" xfId="8967"/>
    <cellStyle name="Comma 2 4 2 9 3" xfId="6319"/>
    <cellStyle name="Comma 2 4 3" xfId="303"/>
    <cellStyle name="Comma 2 4 3 10" xfId="927"/>
    <cellStyle name="Comma 2 4 3 10 2" xfId="3627"/>
    <cellStyle name="Comma 2 4 3 10 2 2" xfId="8969"/>
    <cellStyle name="Comma 2 4 3 10 3" xfId="6321"/>
    <cellStyle name="Comma 2 4 3 11" xfId="2816"/>
    <cellStyle name="Comma 2 4 3 11 2" xfId="5489"/>
    <cellStyle name="Comma 2 4 3 11 2 2" xfId="10824"/>
    <cellStyle name="Comma 2 4 3 11 3" xfId="8181"/>
    <cellStyle name="Comma 2 4 3 12" xfId="2875"/>
    <cellStyle name="Comma 2 4 3 12 2" xfId="5548"/>
    <cellStyle name="Comma 2 4 3 12 2 2" xfId="10878"/>
    <cellStyle name="Comma 2 4 3 12 3" xfId="8237"/>
    <cellStyle name="Comma 2 4 3 13" xfId="926"/>
    <cellStyle name="Comma 2 4 3 13 2" xfId="3626"/>
    <cellStyle name="Comma 2 4 3 13 2 2" xfId="8968"/>
    <cellStyle name="Comma 2 4 3 13 3" xfId="6320"/>
    <cellStyle name="Comma 2 4 3 14" xfId="3010"/>
    <cellStyle name="Comma 2 4 3 14 2" xfId="8353"/>
    <cellStyle name="Comma 2 4 3 15" xfId="5705"/>
    <cellStyle name="Comma 2 4 3 2" xfId="357"/>
    <cellStyle name="Comma 2 4 3 2 10" xfId="2929"/>
    <cellStyle name="Comma 2 4 3 2 10 2" xfId="5602"/>
    <cellStyle name="Comma 2 4 3 2 10 2 2" xfId="10932"/>
    <cellStyle name="Comma 2 4 3 2 10 3" xfId="8291"/>
    <cellStyle name="Comma 2 4 3 2 11" xfId="928"/>
    <cellStyle name="Comma 2 4 3 2 11 2" xfId="3628"/>
    <cellStyle name="Comma 2 4 3 2 11 2 2" xfId="8970"/>
    <cellStyle name="Comma 2 4 3 2 11 3" xfId="6322"/>
    <cellStyle name="Comma 2 4 3 2 12" xfId="3064"/>
    <cellStyle name="Comma 2 4 3 2 12 2" xfId="8407"/>
    <cellStyle name="Comma 2 4 3 2 13" xfId="5759"/>
    <cellStyle name="Comma 2 4 3 2 2" xfId="929"/>
    <cellStyle name="Comma 2 4 3 2 2 2" xfId="930"/>
    <cellStyle name="Comma 2 4 3 2 2 2 2" xfId="931"/>
    <cellStyle name="Comma 2 4 3 2 2 2 2 2" xfId="3631"/>
    <cellStyle name="Comma 2 4 3 2 2 2 2 2 2" xfId="8973"/>
    <cellStyle name="Comma 2 4 3 2 2 2 2 3" xfId="6325"/>
    <cellStyle name="Comma 2 4 3 2 2 2 3" xfId="3630"/>
    <cellStyle name="Comma 2 4 3 2 2 2 3 2" xfId="8972"/>
    <cellStyle name="Comma 2 4 3 2 2 2 4" xfId="6324"/>
    <cellStyle name="Comma 2 4 3 2 2 3" xfId="932"/>
    <cellStyle name="Comma 2 4 3 2 2 3 2" xfId="3632"/>
    <cellStyle name="Comma 2 4 3 2 2 3 2 2" xfId="8974"/>
    <cellStyle name="Comma 2 4 3 2 2 3 3" xfId="6326"/>
    <cellStyle name="Comma 2 4 3 2 2 4" xfId="933"/>
    <cellStyle name="Comma 2 4 3 2 2 4 2" xfId="3633"/>
    <cellStyle name="Comma 2 4 3 2 2 4 2 2" xfId="8975"/>
    <cellStyle name="Comma 2 4 3 2 2 4 3" xfId="6327"/>
    <cellStyle name="Comma 2 4 3 2 2 5" xfId="3629"/>
    <cellStyle name="Comma 2 4 3 2 2 5 2" xfId="8971"/>
    <cellStyle name="Comma 2 4 3 2 2 6" xfId="6323"/>
    <cellStyle name="Comma 2 4 3 2 3" xfId="934"/>
    <cellStyle name="Comma 2 4 3 2 3 2" xfId="935"/>
    <cellStyle name="Comma 2 4 3 2 3 2 2" xfId="936"/>
    <cellStyle name="Comma 2 4 3 2 3 2 2 2" xfId="3636"/>
    <cellStyle name="Comma 2 4 3 2 3 2 2 2 2" xfId="8978"/>
    <cellStyle name="Comma 2 4 3 2 3 2 2 3" xfId="6330"/>
    <cellStyle name="Comma 2 4 3 2 3 2 3" xfId="3635"/>
    <cellStyle name="Comma 2 4 3 2 3 2 3 2" xfId="8977"/>
    <cellStyle name="Comma 2 4 3 2 3 2 4" xfId="6329"/>
    <cellStyle name="Comma 2 4 3 2 3 3" xfId="937"/>
    <cellStyle name="Comma 2 4 3 2 3 3 2" xfId="3637"/>
    <cellStyle name="Comma 2 4 3 2 3 3 2 2" xfId="8979"/>
    <cellStyle name="Comma 2 4 3 2 3 3 3" xfId="6331"/>
    <cellStyle name="Comma 2 4 3 2 3 4" xfId="938"/>
    <cellStyle name="Comma 2 4 3 2 3 4 2" xfId="3638"/>
    <cellStyle name="Comma 2 4 3 2 3 4 2 2" xfId="8980"/>
    <cellStyle name="Comma 2 4 3 2 3 4 3" xfId="6332"/>
    <cellStyle name="Comma 2 4 3 2 3 5" xfId="3634"/>
    <cellStyle name="Comma 2 4 3 2 3 5 2" xfId="8976"/>
    <cellStyle name="Comma 2 4 3 2 3 6" xfId="6328"/>
    <cellStyle name="Comma 2 4 3 2 4" xfId="939"/>
    <cellStyle name="Comma 2 4 3 2 4 2" xfId="940"/>
    <cellStyle name="Comma 2 4 3 2 4 2 2" xfId="941"/>
    <cellStyle name="Comma 2 4 3 2 4 2 2 2" xfId="3641"/>
    <cellStyle name="Comma 2 4 3 2 4 2 2 2 2" xfId="8983"/>
    <cellStyle name="Comma 2 4 3 2 4 2 2 3" xfId="6335"/>
    <cellStyle name="Comma 2 4 3 2 4 2 3" xfId="3640"/>
    <cellStyle name="Comma 2 4 3 2 4 2 3 2" xfId="8982"/>
    <cellStyle name="Comma 2 4 3 2 4 2 4" xfId="6334"/>
    <cellStyle name="Comma 2 4 3 2 4 3" xfId="942"/>
    <cellStyle name="Comma 2 4 3 2 4 3 2" xfId="3642"/>
    <cellStyle name="Comma 2 4 3 2 4 3 2 2" xfId="8984"/>
    <cellStyle name="Comma 2 4 3 2 4 3 3" xfId="6336"/>
    <cellStyle name="Comma 2 4 3 2 4 4" xfId="943"/>
    <cellStyle name="Comma 2 4 3 2 4 4 2" xfId="3643"/>
    <cellStyle name="Comma 2 4 3 2 4 4 2 2" xfId="8985"/>
    <cellStyle name="Comma 2 4 3 2 4 4 3" xfId="6337"/>
    <cellStyle name="Comma 2 4 3 2 4 5" xfId="3639"/>
    <cellStyle name="Comma 2 4 3 2 4 5 2" xfId="8981"/>
    <cellStyle name="Comma 2 4 3 2 4 6" xfId="6333"/>
    <cellStyle name="Comma 2 4 3 2 5" xfId="944"/>
    <cellStyle name="Comma 2 4 3 2 5 2" xfId="945"/>
    <cellStyle name="Comma 2 4 3 2 5 2 2" xfId="946"/>
    <cellStyle name="Comma 2 4 3 2 5 2 2 2" xfId="3646"/>
    <cellStyle name="Comma 2 4 3 2 5 2 2 2 2" xfId="8988"/>
    <cellStyle name="Comma 2 4 3 2 5 2 2 3" xfId="6340"/>
    <cellStyle name="Comma 2 4 3 2 5 2 3" xfId="3645"/>
    <cellStyle name="Comma 2 4 3 2 5 2 3 2" xfId="8987"/>
    <cellStyle name="Comma 2 4 3 2 5 2 4" xfId="6339"/>
    <cellStyle name="Comma 2 4 3 2 5 3" xfId="947"/>
    <cellStyle name="Comma 2 4 3 2 5 3 2" xfId="3647"/>
    <cellStyle name="Comma 2 4 3 2 5 3 2 2" xfId="8989"/>
    <cellStyle name="Comma 2 4 3 2 5 3 3" xfId="6341"/>
    <cellStyle name="Comma 2 4 3 2 5 4" xfId="948"/>
    <cellStyle name="Comma 2 4 3 2 5 4 2" xfId="3648"/>
    <cellStyle name="Comma 2 4 3 2 5 4 2 2" xfId="8990"/>
    <cellStyle name="Comma 2 4 3 2 5 4 3" xfId="6342"/>
    <cellStyle name="Comma 2 4 3 2 5 5" xfId="3644"/>
    <cellStyle name="Comma 2 4 3 2 5 5 2" xfId="8986"/>
    <cellStyle name="Comma 2 4 3 2 5 6" xfId="6338"/>
    <cellStyle name="Comma 2 4 3 2 6" xfId="949"/>
    <cellStyle name="Comma 2 4 3 2 6 2" xfId="950"/>
    <cellStyle name="Comma 2 4 3 2 6 2 2" xfId="3650"/>
    <cellStyle name="Comma 2 4 3 2 6 2 2 2" xfId="8992"/>
    <cellStyle name="Comma 2 4 3 2 6 2 3" xfId="6344"/>
    <cellStyle name="Comma 2 4 3 2 6 3" xfId="951"/>
    <cellStyle name="Comma 2 4 3 2 6 3 2" xfId="3651"/>
    <cellStyle name="Comma 2 4 3 2 6 3 2 2" xfId="8993"/>
    <cellStyle name="Comma 2 4 3 2 6 3 3" xfId="6345"/>
    <cellStyle name="Comma 2 4 3 2 6 4" xfId="3649"/>
    <cellStyle name="Comma 2 4 3 2 6 4 2" xfId="8991"/>
    <cellStyle name="Comma 2 4 3 2 6 5" xfId="6343"/>
    <cellStyle name="Comma 2 4 3 2 7" xfId="952"/>
    <cellStyle name="Comma 2 4 3 2 7 2" xfId="953"/>
    <cellStyle name="Comma 2 4 3 2 7 2 2" xfId="3653"/>
    <cellStyle name="Comma 2 4 3 2 7 2 2 2" xfId="8995"/>
    <cellStyle name="Comma 2 4 3 2 7 2 3" xfId="6347"/>
    <cellStyle name="Comma 2 4 3 2 7 3" xfId="3652"/>
    <cellStyle name="Comma 2 4 3 2 7 3 2" xfId="8994"/>
    <cellStyle name="Comma 2 4 3 2 7 4" xfId="6346"/>
    <cellStyle name="Comma 2 4 3 2 8" xfId="954"/>
    <cellStyle name="Comma 2 4 3 2 8 2" xfId="3654"/>
    <cellStyle name="Comma 2 4 3 2 8 2 2" xfId="8996"/>
    <cellStyle name="Comma 2 4 3 2 8 3" xfId="6348"/>
    <cellStyle name="Comma 2 4 3 2 9" xfId="955"/>
    <cellStyle name="Comma 2 4 3 2 9 2" xfId="3655"/>
    <cellStyle name="Comma 2 4 3 2 9 2 2" xfId="8997"/>
    <cellStyle name="Comma 2 4 3 2 9 3" xfId="6349"/>
    <cellStyle name="Comma 2 4 3 3" xfId="956"/>
    <cellStyle name="Comma 2 4 3 3 2" xfId="957"/>
    <cellStyle name="Comma 2 4 3 3 2 2" xfId="958"/>
    <cellStyle name="Comma 2 4 3 3 2 2 2" xfId="3658"/>
    <cellStyle name="Comma 2 4 3 3 2 2 2 2" xfId="9000"/>
    <cellStyle name="Comma 2 4 3 3 2 2 3" xfId="6352"/>
    <cellStyle name="Comma 2 4 3 3 2 3" xfId="3657"/>
    <cellStyle name="Comma 2 4 3 3 2 3 2" xfId="8999"/>
    <cellStyle name="Comma 2 4 3 3 2 4" xfId="6351"/>
    <cellStyle name="Comma 2 4 3 3 3" xfId="959"/>
    <cellStyle name="Comma 2 4 3 3 3 2" xfId="3659"/>
    <cellStyle name="Comma 2 4 3 3 3 2 2" xfId="9001"/>
    <cellStyle name="Comma 2 4 3 3 3 3" xfId="6353"/>
    <cellStyle name="Comma 2 4 3 3 4" xfId="960"/>
    <cellStyle name="Comma 2 4 3 3 4 2" xfId="3660"/>
    <cellStyle name="Comma 2 4 3 3 4 2 2" xfId="9002"/>
    <cellStyle name="Comma 2 4 3 3 4 3" xfId="6354"/>
    <cellStyle name="Comma 2 4 3 3 5" xfId="3656"/>
    <cellStyle name="Comma 2 4 3 3 5 2" xfId="8998"/>
    <cellStyle name="Comma 2 4 3 3 6" xfId="6350"/>
    <cellStyle name="Comma 2 4 3 4" xfId="961"/>
    <cellStyle name="Comma 2 4 3 4 2" xfId="962"/>
    <cellStyle name="Comma 2 4 3 4 2 2" xfId="963"/>
    <cellStyle name="Comma 2 4 3 4 2 2 2" xfId="3663"/>
    <cellStyle name="Comma 2 4 3 4 2 2 2 2" xfId="9005"/>
    <cellStyle name="Comma 2 4 3 4 2 2 3" xfId="6357"/>
    <cellStyle name="Comma 2 4 3 4 2 3" xfId="3662"/>
    <cellStyle name="Comma 2 4 3 4 2 3 2" xfId="9004"/>
    <cellStyle name="Comma 2 4 3 4 2 4" xfId="6356"/>
    <cellStyle name="Comma 2 4 3 4 3" xfId="964"/>
    <cellStyle name="Comma 2 4 3 4 3 2" xfId="3664"/>
    <cellStyle name="Comma 2 4 3 4 3 2 2" xfId="9006"/>
    <cellStyle name="Comma 2 4 3 4 3 3" xfId="6358"/>
    <cellStyle name="Comma 2 4 3 4 4" xfId="965"/>
    <cellStyle name="Comma 2 4 3 4 4 2" xfId="3665"/>
    <cellStyle name="Comma 2 4 3 4 4 2 2" xfId="9007"/>
    <cellStyle name="Comma 2 4 3 4 4 3" xfId="6359"/>
    <cellStyle name="Comma 2 4 3 4 5" xfId="3661"/>
    <cellStyle name="Comma 2 4 3 4 5 2" xfId="9003"/>
    <cellStyle name="Comma 2 4 3 4 6" xfId="6355"/>
    <cellStyle name="Comma 2 4 3 5" xfId="966"/>
    <cellStyle name="Comma 2 4 3 5 2" xfId="967"/>
    <cellStyle name="Comma 2 4 3 5 2 2" xfId="968"/>
    <cellStyle name="Comma 2 4 3 5 2 2 2" xfId="3668"/>
    <cellStyle name="Comma 2 4 3 5 2 2 2 2" xfId="9010"/>
    <cellStyle name="Comma 2 4 3 5 2 2 3" xfId="6362"/>
    <cellStyle name="Comma 2 4 3 5 2 3" xfId="3667"/>
    <cellStyle name="Comma 2 4 3 5 2 3 2" xfId="9009"/>
    <cellStyle name="Comma 2 4 3 5 2 4" xfId="6361"/>
    <cellStyle name="Comma 2 4 3 5 3" xfId="969"/>
    <cellStyle name="Comma 2 4 3 5 3 2" xfId="3669"/>
    <cellStyle name="Comma 2 4 3 5 3 2 2" xfId="9011"/>
    <cellStyle name="Comma 2 4 3 5 3 3" xfId="6363"/>
    <cellStyle name="Comma 2 4 3 5 4" xfId="970"/>
    <cellStyle name="Comma 2 4 3 5 4 2" xfId="3670"/>
    <cellStyle name="Comma 2 4 3 5 4 2 2" xfId="9012"/>
    <cellStyle name="Comma 2 4 3 5 4 3" xfId="6364"/>
    <cellStyle name="Comma 2 4 3 5 5" xfId="3666"/>
    <cellStyle name="Comma 2 4 3 5 5 2" xfId="9008"/>
    <cellStyle name="Comma 2 4 3 5 6" xfId="6360"/>
    <cellStyle name="Comma 2 4 3 6" xfId="971"/>
    <cellStyle name="Comma 2 4 3 6 2" xfId="972"/>
    <cellStyle name="Comma 2 4 3 6 2 2" xfId="973"/>
    <cellStyle name="Comma 2 4 3 6 2 2 2" xfId="3673"/>
    <cellStyle name="Comma 2 4 3 6 2 2 2 2" xfId="9015"/>
    <cellStyle name="Comma 2 4 3 6 2 2 3" xfId="6367"/>
    <cellStyle name="Comma 2 4 3 6 2 3" xfId="3672"/>
    <cellStyle name="Comma 2 4 3 6 2 3 2" xfId="9014"/>
    <cellStyle name="Comma 2 4 3 6 2 4" xfId="6366"/>
    <cellStyle name="Comma 2 4 3 6 3" xfId="974"/>
    <cellStyle name="Comma 2 4 3 6 3 2" xfId="3674"/>
    <cellStyle name="Comma 2 4 3 6 3 2 2" xfId="9016"/>
    <cellStyle name="Comma 2 4 3 6 3 3" xfId="6368"/>
    <cellStyle name="Comma 2 4 3 6 4" xfId="975"/>
    <cellStyle name="Comma 2 4 3 6 4 2" xfId="3675"/>
    <cellStyle name="Comma 2 4 3 6 4 2 2" xfId="9017"/>
    <cellStyle name="Comma 2 4 3 6 4 3" xfId="6369"/>
    <cellStyle name="Comma 2 4 3 6 5" xfId="3671"/>
    <cellStyle name="Comma 2 4 3 6 5 2" xfId="9013"/>
    <cellStyle name="Comma 2 4 3 6 6" xfId="6365"/>
    <cellStyle name="Comma 2 4 3 7" xfId="976"/>
    <cellStyle name="Comma 2 4 3 7 2" xfId="977"/>
    <cellStyle name="Comma 2 4 3 7 2 2" xfId="3677"/>
    <cellStyle name="Comma 2 4 3 7 2 2 2" xfId="9019"/>
    <cellStyle name="Comma 2 4 3 7 2 3" xfId="6371"/>
    <cellStyle name="Comma 2 4 3 7 3" xfId="978"/>
    <cellStyle name="Comma 2 4 3 7 3 2" xfId="3678"/>
    <cellStyle name="Comma 2 4 3 7 3 2 2" xfId="9020"/>
    <cellStyle name="Comma 2 4 3 7 3 3" xfId="6372"/>
    <cellStyle name="Comma 2 4 3 7 4" xfId="3676"/>
    <cellStyle name="Comma 2 4 3 7 4 2" xfId="9018"/>
    <cellStyle name="Comma 2 4 3 7 5" xfId="6370"/>
    <cellStyle name="Comma 2 4 3 8" xfId="979"/>
    <cellStyle name="Comma 2 4 3 8 2" xfId="980"/>
    <cellStyle name="Comma 2 4 3 8 2 2" xfId="3680"/>
    <cellStyle name="Comma 2 4 3 8 2 2 2" xfId="9022"/>
    <cellStyle name="Comma 2 4 3 8 2 3" xfId="6374"/>
    <cellStyle name="Comma 2 4 3 8 3" xfId="3679"/>
    <cellStyle name="Comma 2 4 3 8 3 2" xfId="9021"/>
    <cellStyle name="Comma 2 4 3 8 4" xfId="6373"/>
    <cellStyle name="Comma 2 4 3 9" xfId="981"/>
    <cellStyle name="Comma 2 4 3 9 2" xfId="3681"/>
    <cellStyle name="Comma 2 4 3 9 2 2" xfId="9023"/>
    <cellStyle name="Comma 2 4 3 9 3" xfId="6375"/>
    <cellStyle name="Comma 2 4 4" xfId="330"/>
    <cellStyle name="Comma 2 4 4 10" xfId="983"/>
    <cellStyle name="Comma 2 4 4 10 2" xfId="3683"/>
    <cellStyle name="Comma 2 4 4 10 2 2" xfId="9025"/>
    <cellStyle name="Comma 2 4 4 10 3" xfId="6377"/>
    <cellStyle name="Comma 2 4 4 11" xfId="2902"/>
    <cellStyle name="Comma 2 4 4 11 2" xfId="5575"/>
    <cellStyle name="Comma 2 4 4 11 2 2" xfId="10905"/>
    <cellStyle name="Comma 2 4 4 11 3" xfId="8264"/>
    <cellStyle name="Comma 2 4 4 12" xfId="982"/>
    <cellStyle name="Comma 2 4 4 12 2" xfId="3682"/>
    <cellStyle name="Comma 2 4 4 12 2 2" xfId="9024"/>
    <cellStyle name="Comma 2 4 4 12 3" xfId="6376"/>
    <cellStyle name="Comma 2 4 4 13" xfId="3037"/>
    <cellStyle name="Comma 2 4 4 13 2" xfId="8380"/>
    <cellStyle name="Comma 2 4 4 14" xfId="5732"/>
    <cellStyle name="Comma 2 4 4 2" xfId="984"/>
    <cellStyle name="Comma 2 4 4 2 10" xfId="3684"/>
    <cellStyle name="Comma 2 4 4 2 10 2" xfId="9026"/>
    <cellStyle name="Comma 2 4 4 2 11" xfId="6378"/>
    <cellStyle name="Comma 2 4 4 2 2" xfId="985"/>
    <cellStyle name="Comma 2 4 4 2 2 2" xfId="986"/>
    <cellStyle name="Comma 2 4 4 2 2 2 2" xfId="987"/>
    <cellStyle name="Comma 2 4 4 2 2 2 2 2" xfId="3687"/>
    <cellStyle name="Comma 2 4 4 2 2 2 2 2 2" xfId="9029"/>
    <cellStyle name="Comma 2 4 4 2 2 2 2 3" xfId="6381"/>
    <cellStyle name="Comma 2 4 4 2 2 2 3" xfId="3686"/>
    <cellStyle name="Comma 2 4 4 2 2 2 3 2" xfId="9028"/>
    <cellStyle name="Comma 2 4 4 2 2 2 4" xfId="6380"/>
    <cellStyle name="Comma 2 4 4 2 2 3" xfId="988"/>
    <cellStyle name="Comma 2 4 4 2 2 3 2" xfId="3688"/>
    <cellStyle name="Comma 2 4 4 2 2 3 2 2" xfId="9030"/>
    <cellStyle name="Comma 2 4 4 2 2 3 3" xfId="6382"/>
    <cellStyle name="Comma 2 4 4 2 2 4" xfId="989"/>
    <cellStyle name="Comma 2 4 4 2 2 4 2" xfId="3689"/>
    <cellStyle name="Comma 2 4 4 2 2 4 2 2" xfId="9031"/>
    <cellStyle name="Comma 2 4 4 2 2 4 3" xfId="6383"/>
    <cellStyle name="Comma 2 4 4 2 2 5" xfId="3685"/>
    <cellStyle name="Comma 2 4 4 2 2 5 2" xfId="9027"/>
    <cellStyle name="Comma 2 4 4 2 2 6" xfId="6379"/>
    <cellStyle name="Comma 2 4 4 2 3" xfId="990"/>
    <cellStyle name="Comma 2 4 4 2 3 2" xfId="991"/>
    <cellStyle name="Comma 2 4 4 2 3 2 2" xfId="992"/>
    <cellStyle name="Comma 2 4 4 2 3 2 2 2" xfId="3692"/>
    <cellStyle name="Comma 2 4 4 2 3 2 2 2 2" xfId="9034"/>
    <cellStyle name="Comma 2 4 4 2 3 2 2 3" xfId="6386"/>
    <cellStyle name="Comma 2 4 4 2 3 2 3" xfId="3691"/>
    <cellStyle name="Comma 2 4 4 2 3 2 3 2" xfId="9033"/>
    <cellStyle name="Comma 2 4 4 2 3 2 4" xfId="6385"/>
    <cellStyle name="Comma 2 4 4 2 3 3" xfId="993"/>
    <cellStyle name="Comma 2 4 4 2 3 3 2" xfId="3693"/>
    <cellStyle name="Comma 2 4 4 2 3 3 2 2" xfId="9035"/>
    <cellStyle name="Comma 2 4 4 2 3 3 3" xfId="6387"/>
    <cellStyle name="Comma 2 4 4 2 3 4" xfId="994"/>
    <cellStyle name="Comma 2 4 4 2 3 4 2" xfId="3694"/>
    <cellStyle name="Comma 2 4 4 2 3 4 2 2" xfId="9036"/>
    <cellStyle name="Comma 2 4 4 2 3 4 3" xfId="6388"/>
    <cellStyle name="Comma 2 4 4 2 3 5" xfId="3690"/>
    <cellStyle name="Comma 2 4 4 2 3 5 2" xfId="9032"/>
    <cellStyle name="Comma 2 4 4 2 3 6" xfId="6384"/>
    <cellStyle name="Comma 2 4 4 2 4" xfId="995"/>
    <cellStyle name="Comma 2 4 4 2 4 2" xfId="996"/>
    <cellStyle name="Comma 2 4 4 2 4 2 2" xfId="997"/>
    <cellStyle name="Comma 2 4 4 2 4 2 2 2" xfId="3697"/>
    <cellStyle name="Comma 2 4 4 2 4 2 2 2 2" xfId="9039"/>
    <cellStyle name="Comma 2 4 4 2 4 2 2 3" xfId="6391"/>
    <cellStyle name="Comma 2 4 4 2 4 2 3" xfId="3696"/>
    <cellStyle name="Comma 2 4 4 2 4 2 3 2" xfId="9038"/>
    <cellStyle name="Comma 2 4 4 2 4 2 4" xfId="6390"/>
    <cellStyle name="Comma 2 4 4 2 4 3" xfId="998"/>
    <cellStyle name="Comma 2 4 4 2 4 3 2" xfId="3698"/>
    <cellStyle name="Comma 2 4 4 2 4 3 2 2" xfId="9040"/>
    <cellStyle name="Comma 2 4 4 2 4 3 3" xfId="6392"/>
    <cellStyle name="Comma 2 4 4 2 4 4" xfId="999"/>
    <cellStyle name="Comma 2 4 4 2 4 4 2" xfId="3699"/>
    <cellStyle name="Comma 2 4 4 2 4 4 2 2" xfId="9041"/>
    <cellStyle name="Comma 2 4 4 2 4 4 3" xfId="6393"/>
    <cellStyle name="Comma 2 4 4 2 4 5" xfId="3695"/>
    <cellStyle name="Comma 2 4 4 2 4 5 2" xfId="9037"/>
    <cellStyle name="Comma 2 4 4 2 4 6" xfId="6389"/>
    <cellStyle name="Comma 2 4 4 2 5" xfId="1000"/>
    <cellStyle name="Comma 2 4 4 2 5 2" xfId="1001"/>
    <cellStyle name="Comma 2 4 4 2 5 2 2" xfId="1002"/>
    <cellStyle name="Comma 2 4 4 2 5 2 2 2" xfId="3702"/>
    <cellStyle name="Comma 2 4 4 2 5 2 2 2 2" xfId="9044"/>
    <cellStyle name="Comma 2 4 4 2 5 2 2 3" xfId="6396"/>
    <cellStyle name="Comma 2 4 4 2 5 2 3" xfId="3701"/>
    <cellStyle name="Comma 2 4 4 2 5 2 3 2" xfId="9043"/>
    <cellStyle name="Comma 2 4 4 2 5 2 4" xfId="6395"/>
    <cellStyle name="Comma 2 4 4 2 5 3" xfId="1003"/>
    <cellStyle name="Comma 2 4 4 2 5 3 2" xfId="3703"/>
    <cellStyle name="Comma 2 4 4 2 5 3 2 2" xfId="9045"/>
    <cellStyle name="Comma 2 4 4 2 5 3 3" xfId="6397"/>
    <cellStyle name="Comma 2 4 4 2 5 4" xfId="1004"/>
    <cellStyle name="Comma 2 4 4 2 5 4 2" xfId="3704"/>
    <cellStyle name="Comma 2 4 4 2 5 4 2 2" xfId="9046"/>
    <cellStyle name="Comma 2 4 4 2 5 4 3" xfId="6398"/>
    <cellStyle name="Comma 2 4 4 2 5 5" xfId="3700"/>
    <cellStyle name="Comma 2 4 4 2 5 5 2" xfId="9042"/>
    <cellStyle name="Comma 2 4 4 2 5 6" xfId="6394"/>
    <cellStyle name="Comma 2 4 4 2 6" xfId="1005"/>
    <cellStyle name="Comma 2 4 4 2 6 2" xfId="1006"/>
    <cellStyle name="Comma 2 4 4 2 6 2 2" xfId="3706"/>
    <cellStyle name="Comma 2 4 4 2 6 2 2 2" xfId="9048"/>
    <cellStyle name="Comma 2 4 4 2 6 2 3" xfId="6400"/>
    <cellStyle name="Comma 2 4 4 2 6 3" xfId="1007"/>
    <cellStyle name="Comma 2 4 4 2 6 3 2" xfId="3707"/>
    <cellStyle name="Comma 2 4 4 2 6 3 2 2" xfId="9049"/>
    <cellStyle name="Comma 2 4 4 2 6 3 3" xfId="6401"/>
    <cellStyle name="Comma 2 4 4 2 6 4" xfId="3705"/>
    <cellStyle name="Comma 2 4 4 2 6 4 2" xfId="9047"/>
    <cellStyle name="Comma 2 4 4 2 6 5" xfId="6399"/>
    <cellStyle name="Comma 2 4 4 2 7" xfId="1008"/>
    <cellStyle name="Comma 2 4 4 2 7 2" xfId="1009"/>
    <cellStyle name="Comma 2 4 4 2 7 2 2" xfId="3709"/>
    <cellStyle name="Comma 2 4 4 2 7 2 2 2" xfId="9051"/>
    <cellStyle name="Comma 2 4 4 2 7 2 3" xfId="6403"/>
    <cellStyle name="Comma 2 4 4 2 7 3" xfId="3708"/>
    <cellStyle name="Comma 2 4 4 2 7 3 2" xfId="9050"/>
    <cellStyle name="Comma 2 4 4 2 7 4" xfId="6402"/>
    <cellStyle name="Comma 2 4 4 2 8" xfId="1010"/>
    <cellStyle name="Comma 2 4 4 2 8 2" xfId="3710"/>
    <cellStyle name="Comma 2 4 4 2 8 2 2" xfId="9052"/>
    <cellStyle name="Comma 2 4 4 2 8 3" xfId="6404"/>
    <cellStyle name="Comma 2 4 4 2 9" xfId="1011"/>
    <cellStyle name="Comma 2 4 4 2 9 2" xfId="3711"/>
    <cellStyle name="Comma 2 4 4 2 9 2 2" xfId="9053"/>
    <cellStyle name="Comma 2 4 4 2 9 3" xfId="6405"/>
    <cellStyle name="Comma 2 4 4 3" xfId="1012"/>
    <cellStyle name="Comma 2 4 4 3 2" xfId="1013"/>
    <cellStyle name="Comma 2 4 4 3 2 2" xfId="1014"/>
    <cellStyle name="Comma 2 4 4 3 2 2 2" xfId="3714"/>
    <cellStyle name="Comma 2 4 4 3 2 2 2 2" xfId="9056"/>
    <cellStyle name="Comma 2 4 4 3 2 2 3" xfId="6408"/>
    <cellStyle name="Comma 2 4 4 3 2 3" xfId="3713"/>
    <cellStyle name="Comma 2 4 4 3 2 3 2" xfId="9055"/>
    <cellStyle name="Comma 2 4 4 3 2 4" xfId="6407"/>
    <cellStyle name="Comma 2 4 4 3 3" xfId="1015"/>
    <cellStyle name="Comma 2 4 4 3 3 2" xfId="3715"/>
    <cellStyle name="Comma 2 4 4 3 3 2 2" xfId="9057"/>
    <cellStyle name="Comma 2 4 4 3 3 3" xfId="6409"/>
    <cellStyle name="Comma 2 4 4 3 4" xfId="1016"/>
    <cellStyle name="Comma 2 4 4 3 4 2" xfId="3716"/>
    <cellStyle name="Comma 2 4 4 3 4 2 2" xfId="9058"/>
    <cellStyle name="Comma 2 4 4 3 4 3" xfId="6410"/>
    <cellStyle name="Comma 2 4 4 3 5" xfId="3712"/>
    <cellStyle name="Comma 2 4 4 3 5 2" xfId="9054"/>
    <cellStyle name="Comma 2 4 4 3 6" xfId="6406"/>
    <cellStyle name="Comma 2 4 4 4" xfId="1017"/>
    <cellStyle name="Comma 2 4 4 4 2" xfId="1018"/>
    <cellStyle name="Comma 2 4 4 4 2 2" xfId="1019"/>
    <cellStyle name="Comma 2 4 4 4 2 2 2" xfId="3719"/>
    <cellStyle name="Comma 2 4 4 4 2 2 2 2" xfId="9061"/>
    <cellStyle name="Comma 2 4 4 4 2 2 3" xfId="6413"/>
    <cellStyle name="Comma 2 4 4 4 2 3" xfId="3718"/>
    <cellStyle name="Comma 2 4 4 4 2 3 2" xfId="9060"/>
    <cellStyle name="Comma 2 4 4 4 2 4" xfId="6412"/>
    <cellStyle name="Comma 2 4 4 4 3" xfId="1020"/>
    <cellStyle name="Comma 2 4 4 4 3 2" xfId="3720"/>
    <cellStyle name="Comma 2 4 4 4 3 2 2" xfId="9062"/>
    <cellStyle name="Comma 2 4 4 4 3 3" xfId="6414"/>
    <cellStyle name="Comma 2 4 4 4 4" xfId="1021"/>
    <cellStyle name="Comma 2 4 4 4 4 2" xfId="3721"/>
    <cellStyle name="Comma 2 4 4 4 4 2 2" xfId="9063"/>
    <cellStyle name="Comma 2 4 4 4 4 3" xfId="6415"/>
    <cellStyle name="Comma 2 4 4 4 5" xfId="3717"/>
    <cellStyle name="Comma 2 4 4 4 5 2" xfId="9059"/>
    <cellStyle name="Comma 2 4 4 4 6" xfId="6411"/>
    <cellStyle name="Comma 2 4 4 5" xfId="1022"/>
    <cellStyle name="Comma 2 4 4 5 2" xfId="1023"/>
    <cellStyle name="Comma 2 4 4 5 2 2" xfId="1024"/>
    <cellStyle name="Comma 2 4 4 5 2 2 2" xfId="3724"/>
    <cellStyle name="Comma 2 4 4 5 2 2 2 2" xfId="9066"/>
    <cellStyle name="Comma 2 4 4 5 2 2 3" xfId="6418"/>
    <cellStyle name="Comma 2 4 4 5 2 3" xfId="3723"/>
    <cellStyle name="Comma 2 4 4 5 2 3 2" xfId="9065"/>
    <cellStyle name="Comma 2 4 4 5 2 4" xfId="6417"/>
    <cellStyle name="Comma 2 4 4 5 3" xfId="1025"/>
    <cellStyle name="Comma 2 4 4 5 3 2" xfId="3725"/>
    <cellStyle name="Comma 2 4 4 5 3 2 2" xfId="9067"/>
    <cellStyle name="Comma 2 4 4 5 3 3" xfId="6419"/>
    <cellStyle name="Comma 2 4 4 5 4" xfId="1026"/>
    <cellStyle name="Comma 2 4 4 5 4 2" xfId="3726"/>
    <cellStyle name="Comma 2 4 4 5 4 2 2" xfId="9068"/>
    <cellStyle name="Comma 2 4 4 5 4 3" xfId="6420"/>
    <cellStyle name="Comma 2 4 4 5 5" xfId="3722"/>
    <cellStyle name="Comma 2 4 4 5 5 2" xfId="9064"/>
    <cellStyle name="Comma 2 4 4 5 6" xfId="6416"/>
    <cellStyle name="Comma 2 4 4 6" xfId="1027"/>
    <cellStyle name="Comma 2 4 4 6 2" xfId="1028"/>
    <cellStyle name="Comma 2 4 4 6 2 2" xfId="1029"/>
    <cellStyle name="Comma 2 4 4 6 2 2 2" xfId="3729"/>
    <cellStyle name="Comma 2 4 4 6 2 2 2 2" xfId="9071"/>
    <cellStyle name="Comma 2 4 4 6 2 2 3" xfId="6423"/>
    <cellStyle name="Comma 2 4 4 6 2 3" xfId="3728"/>
    <cellStyle name="Comma 2 4 4 6 2 3 2" xfId="9070"/>
    <cellStyle name="Comma 2 4 4 6 2 4" xfId="6422"/>
    <cellStyle name="Comma 2 4 4 6 3" xfId="1030"/>
    <cellStyle name="Comma 2 4 4 6 3 2" xfId="3730"/>
    <cellStyle name="Comma 2 4 4 6 3 2 2" xfId="9072"/>
    <cellStyle name="Comma 2 4 4 6 3 3" xfId="6424"/>
    <cellStyle name="Comma 2 4 4 6 4" xfId="1031"/>
    <cellStyle name="Comma 2 4 4 6 4 2" xfId="3731"/>
    <cellStyle name="Comma 2 4 4 6 4 2 2" xfId="9073"/>
    <cellStyle name="Comma 2 4 4 6 4 3" xfId="6425"/>
    <cellStyle name="Comma 2 4 4 6 5" xfId="3727"/>
    <cellStyle name="Comma 2 4 4 6 5 2" xfId="9069"/>
    <cellStyle name="Comma 2 4 4 6 6" xfId="6421"/>
    <cellStyle name="Comma 2 4 4 7" xfId="1032"/>
    <cellStyle name="Comma 2 4 4 7 2" xfId="1033"/>
    <cellStyle name="Comma 2 4 4 7 2 2" xfId="3733"/>
    <cellStyle name="Comma 2 4 4 7 2 2 2" xfId="9075"/>
    <cellStyle name="Comma 2 4 4 7 2 3" xfId="6427"/>
    <cellStyle name="Comma 2 4 4 7 3" xfId="1034"/>
    <cellStyle name="Comma 2 4 4 7 3 2" xfId="3734"/>
    <cellStyle name="Comma 2 4 4 7 3 2 2" xfId="9076"/>
    <cellStyle name="Comma 2 4 4 7 3 3" xfId="6428"/>
    <cellStyle name="Comma 2 4 4 7 4" xfId="3732"/>
    <cellStyle name="Comma 2 4 4 7 4 2" xfId="9074"/>
    <cellStyle name="Comma 2 4 4 7 5" xfId="6426"/>
    <cellStyle name="Comma 2 4 4 8" xfId="1035"/>
    <cellStyle name="Comma 2 4 4 8 2" xfId="1036"/>
    <cellStyle name="Comma 2 4 4 8 2 2" xfId="3736"/>
    <cellStyle name="Comma 2 4 4 8 2 2 2" xfId="9078"/>
    <cellStyle name="Comma 2 4 4 8 2 3" xfId="6430"/>
    <cellStyle name="Comma 2 4 4 8 3" xfId="3735"/>
    <cellStyle name="Comma 2 4 4 8 3 2" xfId="9077"/>
    <cellStyle name="Comma 2 4 4 8 4" xfId="6429"/>
    <cellStyle name="Comma 2 4 4 9" xfId="1037"/>
    <cellStyle name="Comma 2 4 4 9 2" xfId="3737"/>
    <cellStyle name="Comma 2 4 4 9 2 2" xfId="9079"/>
    <cellStyle name="Comma 2 4 4 9 3" xfId="6431"/>
    <cellStyle name="Comma 2 4 5" xfId="1038"/>
    <cellStyle name="Comma 2 4 5 10" xfId="3738"/>
    <cellStyle name="Comma 2 4 5 10 2" xfId="9080"/>
    <cellStyle name="Comma 2 4 5 11" xfId="6432"/>
    <cellStyle name="Comma 2 4 5 2" xfId="1039"/>
    <cellStyle name="Comma 2 4 5 2 2" xfId="1040"/>
    <cellStyle name="Comma 2 4 5 2 2 2" xfId="1041"/>
    <cellStyle name="Comma 2 4 5 2 2 2 2" xfId="3741"/>
    <cellStyle name="Comma 2 4 5 2 2 2 2 2" xfId="9083"/>
    <cellStyle name="Comma 2 4 5 2 2 2 3" xfId="6435"/>
    <cellStyle name="Comma 2 4 5 2 2 3" xfId="3740"/>
    <cellStyle name="Comma 2 4 5 2 2 3 2" xfId="9082"/>
    <cellStyle name="Comma 2 4 5 2 2 4" xfId="6434"/>
    <cellStyle name="Comma 2 4 5 2 3" xfId="1042"/>
    <cellStyle name="Comma 2 4 5 2 3 2" xfId="3742"/>
    <cellStyle name="Comma 2 4 5 2 3 2 2" xfId="9084"/>
    <cellStyle name="Comma 2 4 5 2 3 3" xfId="6436"/>
    <cellStyle name="Comma 2 4 5 2 4" xfId="1043"/>
    <cellStyle name="Comma 2 4 5 2 4 2" xfId="3743"/>
    <cellStyle name="Comma 2 4 5 2 4 2 2" xfId="9085"/>
    <cellStyle name="Comma 2 4 5 2 4 3" xfId="6437"/>
    <cellStyle name="Comma 2 4 5 2 5" xfId="3739"/>
    <cellStyle name="Comma 2 4 5 2 5 2" xfId="9081"/>
    <cellStyle name="Comma 2 4 5 2 6" xfId="6433"/>
    <cellStyle name="Comma 2 4 5 3" xfId="1044"/>
    <cellStyle name="Comma 2 4 5 3 2" xfId="1045"/>
    <cellStyle name="Comma 2 4 5 3 2 2" xfId="1046"/>
    <cellStyle name="Comma 2 4 5 3 2 2 2" xfId="3746"/>
    <cellStyle name="Comma 2 4 5 3 2 2 2 2" xfId="9088"/>
    <cellStyle name="Comma 2 4 5 3 2 2 3" xfId="6440"/>
    <cellStyle name="Comma 2 4 5 3 2 3" xfId="3745"/>
    <cellStyle name="Comma 2 4 5 3 2 3 2" xfId="9087"/>
    <cellStyle name="Comma 2 4 5 3 2 4" xfId="6439"/>
    <cellStyle name="Comma 2 4 5 3 3" xfId="1047"/>
    <cellStyle name="Comma 2 4 5 3 3 2" xfId="3747"/>
    <cellStyle name="Comma 2 4 5 3 3 2 2" xfId="9089"/>
    <cellStyle name="Comma 2 4 5 3 3 3" xfId="6441"/>
    <cellStyle name="Comma 2 4 5 3 4" xfId="1048"/>
    <cellStyle name="Comma 2 4 5 3 4 2" xfId="3748"/>
    <cellStyle name="Comma 2 4 5 3 4 2 2" xfId="9090"/>
    <cellStyle name="Comma 2 4 5 3 4 3" xfId="6442"/>
    <cellStyle name="Comma 2 4 5 3 5" xfId="3744"/>
    <cellStyle name="Comma 2 4 5 3 5 2" xfId="9086"/>
    <cellStyle name="Comma 2 4 5 3 6" xfId="6438"/>
    <cellStyle name="Comma 2 4 5 4" xfId="1049"/>
    <cellStyle name="Comma 2 4 5 4 2" xfId="1050"/>
    <cellStyle name="Comma 2 4 5 4 2 2" xfId="1051"/>
    <cellStyle name="Comma 2 4 5 4 2 2 2" xfId="3751"/>
    <cellStyle name="Comma 2 4 5 4 2 2 2 2" xfId="9093"/>
    <cellStyle name="Comma 2 4 5 4 2 2 3" xfId="6445"/>
    <cellStyle name="Comma 2 4 5 4 2 3" xfId="3750"/>
    <cellStyle name="Comma 2 4 5 4 2 3 2" xfId="9092"/>
    <cellStyle name="Comma 2 4 5 4 2 4" xfId="6444"/>
    <cellStyle name="Comma 2 4 5 4 3" xfId="1052"/>
    <cellStyle name="Comma 2 4 5 4 3 2" xfId="3752"/>
    <cellStyle name="Comma 2 4 5 4 3 2 2" xfId="9094"/>
    <cellStyle name="Comma 2 4 5 4 3 3" xfId="6446"/>
    <cellStyle name="Comma 2 4 5 4 4" xfId="1053"/>
    <cellStyle name="Comma 2 4 5 4 4 2" xfId="3753"/>
    <cellStyle name="Comma 2 4 5 4 4 2 2" xfId="9095"/>
    <cellStyle name="Comma 2 4 5 4 4 3" xfId="6447"/>
    <cellStyle name="Comma 2 4 5 4 5" xfId="3749"/>
    <cellStyle name="Comma 2 4 5 4 5 2" xfId="9091"/>
    <cellStyle name="Comma 2 4 5 4 6" xfId="6443"/>
    <cellStyle name="Comma 2 4 5 5" xfId="1054"/>
    <cellStyle name="Comma 2 4 5 5 2" xfId="1055"/>
    <cellStyle name="Comma 2 4 5 5 2 2" xfId="1056"/>
    <cellStyle name="Comma 2 4 5 5 2 2 2" xfId="3756"/>
    <cellStyle name="Comma 2 4 5 5 2 2 2 2" xfId="9098"/>
    <cellStyle name="Comma 2 4 5 5 2 2 3" xfId="6450"/>
    <cellStyle name="Comma 2 4 5 5 2 3" xfId="3755"/>
    <cellStyle name="Comma 2 4 5 5 2 3 2" xfId="9097"/>
    <cellStyle name="Comma 2 4 5 5 2 4" xfId="6449"/>
    <cellStyle name="Comma 2 4 5 5 3" xfId="1057"/>
    <cellStyle name="Comma 2 4 5 5 3 2" xfId="3757"/>
    <cellStyle name="Comma 2 4 5 5 3 2 2" xfId="9099"/>
    <cellStyle name="Comma 2 4 5 5 3 3" xfId="6451"/>
    <cellStyle name="Comma 2 4 5 5 4" xfId="1058"/>
    <cellStyle name="Comma 2 4 5 5 4 2" xfId="3758"/>
    <cellStyle name="Comma 2 4 5 5 4 2 2" xfId="9100"/>
    <cellStyle name="Comma 2 4 5 5 4 3" xfId="6452"/>
    <cellStyle name="Comma 2 4 5 5 5" xfId="3754"/>
    <cellStyle name="Comma 2 4 5 5 5 2" xfId="9096"/>
    <cellStyle name="Comma 2 4 5 5 6" xfId="6448"/>
    <cellStyle name="Comma 2 4 5 6" xfId="1059"/>
    <cellStyle name="Comma 2 4 5 6 2" xfId="1060"/>
    <cellStyle name="Comma 2 4 5 6 2 2" xfId="3760"/>
    <cellStyle name="Comma 2 4 5 6 2 2 2" xfId="9102"/>
    <cellStyle name="Comma 2 4 5 6 2 3" xfId="6454"/>
    <cellStyle name="Comma 2 4 5 6 3" xfId="1061"/>
    <cellStyle name="Comma 2 4 5 6 3 2" xfId="3761"/>
    <cellStyle name="Comma 2 4 5 6 3 2 2" xfId="9103"/>
    <cellStyle name="Comma 2 4 5 6 3 3" xfId="6455"/>
    <cellStyle name="Comma 2 4 5 6 4" xfId="3759"/>
    <cellStyle name="Comma 2 4 5 6 4 2" xfId="9101"/>
    <cellStyle name="Comma 2 4 5 6 5" xfId="6453"/>
    <cellStyle name="Comma 2 4 5 7" xfId="1062"/>
    <cellStyle name="Comma 2 4 5 7 2" xfId="1063"/>
    <cellStyle name="Comma 2 4 5 7 2 2" xfId="3763"/>
    <cellStyle name="Comma 2 4 5 7 2 2 2" xfId="9105"/>
    <cellStyle name="Comma 2 4 5 7 2 3" xfId="6457"/>
    <cellStyle name="Comma 2 4 5 7 3" xfId="3762"/>
    <cellStyle name="Comma 2 4 5 7 3 2" xfId="9104"/>
    <cellStyle name="Comma 2 4 5 7 4" xfId="6456"/>
    <cellStyle name="Comma 2 4 5 8" xfId="1064"/>
    <cellStyle name="Comma 2 4 5 8 2" xfId="3764"/>
    <cellStyle name="Comma 2 4 5 8 2 2" xfId="9106"/>
    <cellStyle name="Comma 2 4 5 8 3" xfId="6458"/>
    <cellStyle name="Comma 2 4 5 9" xfId="1065"/>
    <cellStyle name="Comma 2 4 5 9 2" xfId="3765"/>
    <cellStyle name="Comma 2 4 5 9 2 2" xfId="9107"/>
    <cellStyle name="Comma 2 4 5 9 3" xfId="6459"/>
    <cellStyle name="Comma 2 4 6" xfId="1066"/>
    <cellStyle name="Comma 2 4 6 2" xfId="1067"/>
    <cellStyle name="Comma 2 4 6 2 2" xfId="1068"/>
    <cellStyle name="Comma 2 4 6 2 2 2" xfId="3768"/>
    <cellStyle name="Comma 2 4 6 2 2 2 2" xfId="9110"/>
    <cellStyle name="Comma 2 4 6 2 2 3" xfId="6462"/>
    <cellStyle name="Comma 2 4 6 2 3" xfId="3767"/>
    <cellStyle name="Comma 2 4 6 2 3 2" xfId="9109"/>
    <cellStyle name="Comma 2 4 6 2 4" xfId="6461"/>
    <cellStyle name="Comma 2 4 6 3" xfId="1069"/>
    <cellStyle name="Comma 2 4 6 3 2" xfId="3769"/>
    <cellStyle name="Comma 2 4 6 3 2 2" xfId="9111"/>
    <cellStyle name="Comma 2 4 6 3 3" xfId="6463"/>
    <cellStyle name="Comma 2 4 6 4" xfId="1070"/>
    <cellStyle name="Comma 2 4 6 4 2" xfId="3770"/>
    <cellStyle name="Comma 2 4 6 4 2 2" xfId="9112"/>
    <cellStyle name="Comma 2 4 6 4 3" xfId="6464"/>
    <cellStyle name="Comma 2 4 6 5" xfId="3766"/>
    <cellStyle name="Comma 2 4 6 5 2" xfId="9108"/>
    <cellStyle name="Comma 2 4 6 6" xfId="6460"/>
    <cellStyle name="Comma 2 4 7" xfId="1071"/>
    <cellStyle name="Comma 2 4 7 2" xfId="1072"/>
    <cellStyle name="Comma 2 4 7 2 2" xfId="1073"/>
    <cellStyle name="Comma 2 4 7 2 2 2" xfId="3773"/>
    <cellStyle name="Comma 2 4 7 2 2 2 2" xfId="9115"/>
    <cellStyle name="Comma 2 4 7 2 2 3" xfId="6467"/>
    <cellStyle name="Comma 2 4 7 2 3" xfId="3772"/>
    <cellStyle name="Comma 2 4 7 2 3 2" xfId="9114"/>
    <cellStyle name="Comma 2 4 7 2 4" xfId="6466"/>
    <cellStyle name="Comma 2 4 7 3" xfId="1074"/>
    <cellStyle name="Comma 2 4 7 3 2" xfId="3774"/>
    <cellStyle name="Comma 2 4 7 3 2 2" xfId="9116"/>
    <cellStyle name="Comma 2 4 7 3 3" xfId="6468"/>
    <cellStyle name="Comma 2 4 7 4" xfId="1075"/>
    <cellStyle name="Comma 2 4 7 4 2" xfId="3775"/>
    <cellStyle name="Comma 2 4 7 4 2 2" xfId="9117"/>
    <cellStyle name="Comma 2 4 7 4 3" xfId="6469"/>
    <cellStyle name="Comma 2 4 7 5" xfId="3771"/>
    <cellStyle name="Comma 2 4 7 5 2" xfId="9113"/>
    <cellStyle name="Comma 2 4 7 6" xfId="6465"/>
    <cellStyle name="Comma 2 4 8" xfId="1076"/>
    <cellStyle name="Comma 2 4 8 2" xfId="1077"/>
    <cellStyle name="Comma 2 4 8 2 2" xfId="1078"/>
    <cellStyle name="Comma 2 4 8 2 2 2" xfId="3778"/>
    <cellStyle name="Comma 2 4 8 2 2 2 2" xfId="9120"/>
    <cellStyle name="Comma 2 4 8 2 2 3" xfId="6472"/>
    <cellStyle name="Comma 2 4 8 2 3" xfId="3777"/>
    <cellStyle name="Comma 2 4 8 2 3 2" xfId="9119"/>
    <cellStyle name="Comma 2 4 8 2 4" xfId="6471"/>
    <cellStyle name="Comma 2 4 8 3" xfId="1079"/>
    <cellStyle name="Comma 2 4 8 3 2" xfId="3779"/>
    <cellStyle name="Comma 2 4 8 3 2 2" xfId="9121"/>
    <cellStyle name="Comma 2 4 8 3 3" xfId="6473"/>
    <cellStyle name="Comma 2 4 8 4" xfId="1080"/>
    <cellStyle name="Comma 2 4 8 4 2" xfId="3780"/>
    <cellStyle name="Comma 2 4 8 4 2 2" xfId="9122"/>
    <cellStyle name="Comma 2 4 8 4 3" xfId="6474"/>
    <cellStyle name="Comma 2 4 8 5" xfId="3776"/>
    <cellStyle name="Comma 2 4 8 5 2" xfId="9118"/>
    <cellStyle name="Comma 2 4 8 6" xfId="6470"/>
    <cellStyle name="Comma 2 4 9" xfId="1081"/>
    <cellStyle name="Comma 2 4 9 2" xfId="1082"/>
    <cellStyle name="Comma 2 4 9 2 2" xfId="1083"/>
    <cellStyle name="Comma 2 4 9 2 2 2" xfId="3783"/>
    <cellStyle name="Comma 2 4 9 2 2 2 2" xfId="9125"/>
    <cellStyle name="Comma 2 4 9 2 2 3" xfId="6477"/>
    <cellStyle name="Comma 2 4 9 2 3" xfId="3782"/>
    <cellStyle name="Comma 2 4 9 2 3 2" xfId="9124"/>
    <cellStyle name="Comma 2 4 9 2 4" xfId="6476"/>
    <cellStyle name="Comma 2 4 9 3" xfId="1084"/>
    <cellStyle name="Comma 2 4 9 3 2" xfId="3784"/>
    <cellStyle name="Comma 2 4 9 3 2 2" xfId="9126"/>
    <cellStyle name="Comma 2 4 9 3 3" xfId="6478"/>
    <cellStyle name="Comma 2 4 9 4" xfId="1085"/>
    <cellStyle name="Comma 2 4 9 4 2" xfId="3785"/>
    <cellStyle name="Comma 2 4 9 4 2 2" xfId="9127"/>
    <cellStyle name="Comma 2 4 9 4 3" xfId="6479"/>
    <cellStyle name="Comma 2 4 9 5" xfId="3781"/>
    <cellStyle name="Comma 2 4 9 5 2" xfId="9123"/>
    <cellStyle name="Comma 2 4 9 6" xfId="6475"/>
    <cellStyle name="Comma 2 5" xfId="280"/>
    <cellStyle name="Comma 2 5 10" xfId="1087"/>
    <cellStyle name="Comma 2 5 10 2" xfId="1088"/>
    <cellStyle name="Comma 2 5 10 2 2" xfId="3788"/>
    <cellStyle name="Comma 2 5 10 2 2 2" xfId="9130"/>
    <cellStyle name="Comma 2 5 10 2 3" xfId="6482"/>
    <cellStyle name="Comma 2 5 10 3" xfId="1089"/>
    <cellStyle name="Comma 2 5 10 3 2" xfId="3789"/>
    <cellStyle name="Comma 2 5 10 3 2 2" xfId="9131"/>
    <cellStyle name="Comma 2 5 10 3 3" xfId="6483"/>
    <cellStyle name="Comma 2 5 10 4" xfId="3787"/>
    <cellStyle name="Comma 2 5 10 4 2" xfId="9129"/>
    <cellStyle name="Comma 2 5 10 5" xfId="6481"/>
    <cellStyle name="Comma 2 5 11" xfId="1090"/>
    <cellStyle name="Comma 2 5 11 2" xfId="1091"/>
    <cellStyle name="Comma 2 5 11 2 2" xfId="3791"/>
    <cellStyle name="Comma 2 5 11 2 2 2" xfId="9133"/>
    <cellStyle name="Comma 2 5 11 2 3" xfId="6485"/>
    <cellStyle name="Comma 2 5 11 3" xfId="3790"/>
    <cellStyle name="Comma 2 5 11 3 2" xfId="9132"/>
    <cellStyle name="Comma 2 5 11 4" xfId="6484"/>
    <cellStyle name="Comma 2 5 12" xfId="1092"/>
    <cellStyle name="Comma 2 5 12 2" xfId="3792"/>
    <cellStyle name="Comma 2 5 12 2 2" xfId="9134"/>
    <cellStyle name="Comma 2 5 12 3" xfId="6486"/>
    <cellStyle name="Comma 2 5 13" xfId="1093"/>
    <cellStyle name="Comma 2 5 13 2" xfId="3793"/>
    <cellStyle name="Comma 2 5 13 2 2" xfId="9135"/>
    <cellStyle name="Comma 2 5 13 3" xfId="6487"/>
    <cellStyle name="Comma 2 5 14" xfId="2794"/>
    <cellStyle name="Comma 2 5 14 2" xfId="5467"/>
    <cellStyle name="Comma 2 5 14 2 2" xfId="10803"/>
    <cellStyle name="Comma 2 5 14 3" xfId="8160"/>
    <cellStyle name="Comma 2 5 15" xfId="2854"/>
    <cellStyle name="Comma 2 5 15 2" xfId="5527"/>
    <cellStyle name="Comma 2 5 15 2 2" xfId="10857"/>
    <cellStyle name="Comma 2 5 15 3" xfId="8216"/>
    <cellStyle name="Comma 2 5 16" xfId="1086"/>
    <cellStyle name="Comma 2 5 16 2" xfId="3786"/>
    <cellStyle name="Comma 2 5 16 2 2" xfId="9128"/>
    <cellStyle name="Comma 2 5 16 3" xfId="6480"/>
    <cellStyle name="Comma 2 5 17" xfId="2987"/>
    <cellStyle name="Comma 2 5 17 2" xfId="8332"/>
    <cellStyle name="Comma 2 5 18" xfId="5683"/>
    <cellStyle name="Comma 2 5 2" xfId="309"/>
    <cellStyle name="Comma 2 5 2 10" xfId="1095"/>
    <cellStyle name="Comma 2 5 2 10 2" xfId="3795"/>
    <cellStyle name="Comma 2 5 2 10 2 2" xfId="9137"/>
    <cellStyle name="Comma 2 5 2 10 3" xfId="6489"/>
    <cellStyle name="Comma 2 5 2 11" xfId="2822"/>
    <cellStyle name="Comma 2 5 2 11 2" xfId="5495"/>
    <cellStyle name="Comma 2 5 2 11 2 2" xfId="10830"/>
    <cellStyle name="Comma 2 5 2 11 3" xfId="8187"/>
    <cellStyle name="Comma 2 5 2 12" xfId="2881"/>
    <cellStyle name="Comma 2 5 2 12 2" xfId="5554"/>
    <cellStyle name="Comma 2 5 2 12 2 2" xfId="10884"/>
    <cellStyle name="Comma 2 5 2 12 3" xfId="8243"/>
    <cellStyle name="Comma 2 5 2 13" xfId="1094"/>
    <cellStyle name="Comma 2 5 2 13 2" xfId="3794"/>
    <cellStyle name="Comma 2 5 2 13 2 2" xfId="9136"/>
    <cellStyle name="Comma 2 5 2 13 3" xfId="6488"/>
    <cellStyle name="Comma 2 5 2 14" xfId="3016"/>
    <cellStyle name="Comma 2 5 2 14 2" xfId="8359"/>
    <cellStyle name="Comma 2 5 2 15" xfId="5711"/>
    <cellStyle name="Comma 2 5 2 2" xfId="363"/>
    <cellStyle name="Comma 2 5 2 2 10" xfId="2935"/>
    <cellStyle name="Comma 2 5 2 2 10 2" xfId="5608"/>
    <cellStyle name="Comma 2 5 2 2 10 2 2" xfId="10938"/>
    <cellStyle name="Comma 2 5 2 2 10 3" xfId="8297"/>
    <cellStyle name="Comma 2 5 2 2 11" xfId="1096"/>
    <cellStyle name="Comma 2 5 2 2 11 2" xfId="3796"/>
    <cellStyle name="Comma 2 5 2 2 11 2 2" xfId="9138"/>
    <cellStyle name="Comma 2 5 2 2 11 3" xfId="6490"/>
    <cellStyle name="Comma 2 5 2 2 12" xfId="3070"/>
    <cellStyle name="Comma 2 5 2 2 12 2" xfId="8413"/>
    <cellStyle name="Comma 2 5 2 2 13" xfId="5765"/>
    <cellStyle name="Comma 2 5 2 2 2" xfId="1097"/>
    <cellStyle name="Comma 2 5 2 2 2 2" xfId="1098"/>
    <cellStyle name="Comma 2 5 2 2 2 2 2" xfId="1099"/>
    <cellStyle name="Comma 2 5 2 2 2 2 2 2" xfId="3799"/>
    <cellStyle name="Comma 2 5 2 2 2 2 2 2 2" xfId="9141"/>
    <cellStyle name="Comma 2 5 2 2 2 2 2 3" xfId="6493"/>
    <cellStyle name="Comma 2 5 2 2 2 2 3" xfId="3798"/>
    <cellStyle name="Comma 2 5 2 2 2 2 3 2" xfId="9140"/>
    <cellStyle name="Comma 2 5 2 2 2 2 4" xfId="6492"/>
    <cellStyle name="Comma 2 5 2 2 2 3" xfId="1100"/>
    <cellStyle name="Comma 2 5 2 2 2 3 2" xfId="3800"/>
    <cellStyle name="Comma 2 5 2 2 2 3 2 2" xfId="9142"/>
    <cellStyle name="Comma 2 5 2 2 2 3 3" xfId="6494"/>
    <cellStyle name="Comma 2 5 2 2 2 4" xfId="1101"/>
    <cellStyle name="Comma 2 5 2 2 2 4 2" xfId="3801"/>
    <cellStyle name="Comma 2 5 2 2 2 4 2 2" xfId="9143"/>
    <cellStyle name="Comma 2 5 2 2 2 4 3" xfId="6495"/>
    <cellStyle name="Comma 2 5 2 2 2 5" xfId="3797"/>
    <cellStyle name="Comma 2 5 2 2 2 5 2" xfId="9139"/>
    <cellStyle name="Comma 2 5 2 2 2 6" xfId="6491"/>
    <cellStyle name="Comma 2 5 2 2 3" xfId="1102"/>
    <cellStyle name="Comma 2 5 2 2 3 2" xfId="1103"/>
    <cellStyle name="Comma 2 5 2 2 3 2 2" xfId="1104"/>
    <cellStyle name="Comma 2 5 2 2 3 2 2 2" xfId="3804"/>
    <cellStyle name="Comma 2 5 2 2 3 2 2 2 2" xfId="9146"/>
    <cellStyle name="Comma 2 5 2 2 3 2 2 3" xfId="6498"/>
    <cellStyle name="Comma 2 5 2 2 3 2 3" xfId="3803"/>
    <cellStyle name="Comma 2 5 2 2 3 2 3 2" xfId="9145"/>
    <cellStyle name="Comma 2 5 2 2 3 2 4" xfId="6497"/>
    <cellStyle name="Comma 2 5 2 2 3 3" xfId="1105"/>
    <cellStyle name="Comma 2 5 2 2 3 3 2" xfId="3805"/>
    <cellStyle name="Comma 2 5 2 2 3 3 2 2" xfId="9147"/>
    <cellStyle name="Comma 2 5 2 2 3 3 3" xfId="6499"/>
    <cellStyle name="Comma 2 5 2 2 3 4" xfId="1106"/>
    <cellStyle name="Comma 2 5 2 2 3 4 2" xfId="3806"/>
    <cellStyle name="Comma 2 5 2 2 3 4 2 2" xfId="9148"/>
    <cellStyle name="Comma 2 5 2 2 3 4 3" xfId="6500"/>
    <cellStyle name="Comma 2 5 2 2 3 5" xfId="3802"/>
    <cellStyle name="Comma 2 5 2 2 3 5 2" xfId="9144"/>
    <cellStyle name="Comma 2 5 2 2 3 6" xfId="6496"/>
    <cellStyle name="Comma 2 5 2 2 4" xfId="1107"/>
    <cellStyle name="Comma 2 5 2 2 4 2" xfId="1108"/>
    <cellStyle name="Comma 2 5 2 2 4 2 2" xfId="1109"/>
    <cellStyle name="Comma 2 5 2 2 4 2 2 2" xfId="3809"/>
    <cellStyle name="Comma 2 5 2 2 4 2 2 2 2" xfId="9151"/>
    <cellStyle name="Comma 2 5 2 2 4 2 2 3" xfId="6503"/>
    <cellStyle name="Comma 2 5 2 2 4 2 3" xfId="3808"/>
    <cellStyle name="Comma 2 5 2 2 4 2 3 2" xfId="9150"/>
    <cellStyle name="Comma 2 5 2 2 4 2 4" xfId="6502"/>
    <cellStyle name="Comma 2 5 2 2 4 3" xfId="1110"/>
    <cellStyle name="Comma 2 5 2 2 4 3 2" xfId="3810"/>
    <cellStyle name="Comma 2 5 2 2 4 3 2 2" xfId="9152"/>
    <cellStyle name="Comma 2 5 2 2 4 3 3" xfId="6504"/>
    <cellStyle name="Comma 2 5 2 2 4 4" xfId="1111"/>
    <cellStyle name="Comma 2 5 2 2 4 4 2" xfId="3811"/>
    <cellStyle name="Comma 2 5 2 2 4 4 2 2" xfId="9153"/>
    <cellStyle name="Comma 2 5 2 2 4 4 3" xfId="6505"/>
    <cellStyle name="Comma 2 5 2 2 4 5" xfId="3807"/>
    <cellStyle name="Comma 2 5 2 2 4 5 2" xfId="9149"/>
    <cellStyle name="Comma 2 5 2 2 4 6" xfId="6501"/>
    <cellStyle name="Comma 2 5 2 2 5" xfId="1112"/>
    <cellStyle name="Comma 2 5 2 2 5 2" xfId="1113"/>
    <cellStyle name="Comma 2 5 2 2 5 2 2" xfId="1114"/>
    <cellStyle name="Comma 2 5 2 2 5 2 2 2" xfId="3814"/>
    <cellStyle name="Comma 2 5 2 2 5 2 2 2 2" xfId="9156"/>
    <cellStyle name="Comma 2 5 2 2 5 2 2 3" xfId="6508"/>
    <cellStyle name="Comma 2 5 2 2 5 2 3" xfId="3813"/>
    <cellStyle name="Comma 2 5 2 2 5 2 3 2" xfId="9155"/>
    <cellStyle name="Comma 2 5 2 2 5 2 4" xfId="6507"/>
    <cellStyle name="Comma 2 5 2 2 5 3" xfId="1115"/>
    <cellStyle name="Comma 2 5 2 2 5 3 2" xfId="3815"/>
    <cellStyle name="Comma 2 5 2 2 5 3 2 2" xfId="9157"/>
    <cellStyle name="Comma 2 5 2 2 5 3 3" xfId="6509"/>
    <cellStyle name="Comma 2 5 2 2 5 4" xfId="1116"/>
    <cellStyle name="Comma 2 5 2 2 5 4 2" xfId="3816"/>
    <cellStyle name="Comma 2 5 2 2 5 4 2 2" xfId="9158"/>
    <cellStyle name="Comma 2 5 2 2 5 4 3" xfId="6510"/>
    <cellStyle name="Comma 2 5 2 2 5 5" xfId="3812"/>
    <cellStyle name="Comma 2 5 2 2 5 5 2" xfId="9154"/>
    <cellStyle name="Comma 2 5 2 2 5 6" xfId="6506"/>
    <cellStyle name="Comma 2 5 2 2 6" xfId="1117"/>
    <cellStyle name="Comma 2 5 2 2 6 2" xfId="1118"/>
    <cellStyle name="Comma 2 5 2 2 6 2 2" xfId="3818"/>
    <cellStyle name="Comma 2 5 2 2 6 2 2 2" xfId="9160"/>
    <cellStyle name="Comma 2 5 2 2 6 2 3" xfId="6512"/>
    <cellStyle name="Comma 2 5 2 2 6 3" xfId="1119"/>
    <cellStyle name="Comma 2 5 2 2 6 3 2" xfId="3819"/>
    <cellStyle name="Comma 2 5 2 2 6 3 2 2" xfId="9161"/>
    <cellStyle name="Comma 2 5 2 2 6 3 3" xfId="6513"/>
    <cellStyle name="Comma 2 5 2 2 6 4" xfId="3817"/>
    <cellStyle name="Comma 2 5 2 2 6 4 2" xfId="9159"/>
    <cellStyle name="Comma 2 5 2 2 6 5" xfId="6511"/>
    <cellStyle name="Comma 2 5 2 2 7" xfId="1120"/>
    <cellStyle name="Comma 2 5 2 2 7 2" xfId="1121"/>
    <cellStyle name="Comma 2 5 2 2 7 2 2" xfId="3821"/>
    <cellStyle name="Comma 2 5 2 2 7 2 2 2" xfId="9163"/>
    <cellStyle name="Comma 2 5 2 2 7 2 3" xfId="6515"/>
    <cellStyle name="Comma 2 5 2 2 7 3" xfId="3820"/>
    <cellStyle name="Comma 2 5 2 2 7 3 2" xfId="9162"/>
    <cellStyle name="Comma 2 5 2 2 7 4" xfId="6514"/>
    <cellStyle name="Comma 2 5 2 2 8" xfId="1122"/>
    <cellStyle name="Comma 2 5 2 2 8 2" xfId="3822"/>
    <cellStyle name="Comma 2 5 2 2 8 2 2" xfId="9164"/>
    <cellStyle name="Comma 2 5 2 2 8 3" xfId="6516"/>
    <cellStyle name="Comma 2 5 2 2 9" xfId="1123"/>
    <cellStyle name="Comma 2 5 2 2 9 2" xfId="3823"/>
    <cellStyle name="Comma 2 5 2 2 9 2 2" xfId="9165"/>
    <cellStyle name="Comma 2 5 2 2 9 3" xfId="6517"/>
    <cellStyle name="Comma 2 5 2 3" xfId="1124"/>
    <cellStyle name="Comma 2 5 2 3 2" xfId="1125"/>
    <cellStyle name="Comma 2 5 2 3 2 2" xfId="1126"/>
    <cellStyle name="Comma 2 5 2 3 2 2 2" xfId="3826"/>
    <cellStyle name="Comma 2 5 2 3 2 2 2 2" xfId="9168"/>
    <cellStyle name="Comma 2 5 2 3 2 2 3" xfId="6520"/>
    <cellStyle name="Comma 2 5 2 3 2 3" xfId="3825"/>
    <cellStyle name="Comma 2 5 2 3 2 3 2" xfId="9167"/>
    <cellStyle name="Comma 2 5 2 3 2 4" xfId="6519"/>
    <cellStyle name="Comma 2 5 2 3 3" xfId="1127"/>
    <cellStyle name="Comma 2 5 2 3 3 2" xfId="3827"/>
    <cellStyle name="Comma 2 5 2 3 3 2 2" xfId="9169"/>
    <cellStyle name="Comma 2 5 2 3 3 3" xfId="6521"/>
    <cellStyle name="Comma 2 5 2 3 4" xfId="1128"/>
    <cellStyle name="Comma 2 5 2 3 4 2" xfId="3828"/>
    <cellStyle name="Comma 2 5 2 3 4 2 2" xfId="9170"/>
    <cellStyle name="Comma 2 5 2 3 4 3" xfId="6522"/>
    <cellStyle name="Comma 2 5 2 3 5" xfId="3824"/>
    <cellStyle name="Comma 2 5 2 3 5 2" xfId="9166"/>
    <cellStyle name="Comma 2 5 2 3 6" xfId="6518"/>
    <cellStyle name="Comma 2 5 2 4" xfId="1129"/>
    <cellStyle name="Comma 2 5 2 4 2" xfId="1130"/>
    <cellStyle name="Comma 2 5 2 4 2 2" xfId="1131"/>
    <cellStyle name="Comma 2 5 2 4 2 2 2" xfId="3831"/>
    <cellStyle name="Comma 2 5 2 4 2 2 2 2" xfId="9173"/>
    <cellStyle name="Comma 2 5 2 4 2 2 3" xfId="6525"/>
    <cellStyle name="Comma 2 5 2 4 2 3" xfId="3830"/>
    <cellStyle name="Comma 2 5 2 4 2 3 2" xfId="9172"/>
    <cellStyle name="Comma 2 5 2 4 2 4" xfId="6524"/>
    <cellStyle name="Comma 2 5 2 4 3" xfId="1132"/>
    <cellStyle name="Comma 2 5 2 4 3 2" xfId="3832"/>
    <cellStyle name="Comma 2 5 2 4 3 2 2" xfId="9174"/>
    <cellStyle name="Comma 2 5 2 4 3 3" xfId="6526"/>
    <cellStyle name="Comma 2 5 2 4 4" xfId="1133"/>
    <cellStyle name="Comma 2 5 2 4 4 2" xfId="3833"/>
    <cellStyle name="Comma 2 5 2 4 4 2 2" xfId="9175"/>
    <cellStyle name="Comma 2 5 2 4 4 3" xfId="6527"/>
    <cellStyle name="Comma 2 5 2 4 5" xfId="3829"/>
    <cellStyle name="Comma 2 5 2 4 5 2" xfId="9171"/>
    <cellStyle name="Comma 2 5 2 4 6" xfId="6523"/>
    <cellStyle name="Comma 2 5 2 5" xfId="1134"/>
    <cellStyle name="Comma 2 5 2 5 2" xfId="1135"/>
    <cellStyle name="Comma 2 5 2 5 2 2" xfId="1136"/>
    <cellStyle name="Comma 2 5 2 5 2 2 2" xfId="3836"/>
    <cellStyle name="Comma 2 5 2 5 2 2 2 2" xfId="9178"/>
    <cellStyle name="Comma 2 5 2 5 2 2 3" xfId="6530"/>
    <cellStyle name="Comma 2 5 2 5 2 3" xfId="3835"/>
    <cellStyle name="Comma 2 5 2 5 2 3 2" xfId="9177"/>
    <cellStyle name="Comma 2 5 2 5 2 4" xfId="6529"/>
    <cellStyle name="Comma 2 5 2 5 3" xfId="1137"/>
    <cellStyle name="Comma 2 5 2 5 3 2" xfId="3837"/>
    <cellStyle name="Comma 2 5 2 5 3 2 2" xfId="9179"/>
    <cellStyle name="Comma 2 5 2 5 3 3" xfId="6531"/>
    <cellStyle name="Comma 2 5 2 5 4" xfId="1138"/>
    <cellStyle name="Comma 2 5 2 5 4 2" xfId="3838"/>
    <cellStyle name="Comma 2 5 2 5 4 2 2" xfId="9180"/>
    <cellStyle name="Comma 2 5 2 5 4 3" xfId="6532"/>
    <cellStyle name="Comma 2 5 2 5 5" xfId="3834"/>
    <cellStyle name="Comma 2 5 2 5 5 2" xfId="9176"/>
    <cellStyle name="Comma 2 5 2 5 6" xfId="6528"/>
    <cellStyle name="Comma 2 5 2 6" xfId="1139"/>
    <cellStyle name="Comma 2 5 2 6 2" xfId="1140"/>
    <cellStyle name="Comma 2 5 2 6 2 2" xfId="1141"/>
    <cellStyle name="Comma 2 5 2 6 2 2 2" xfId="3841"/>
    <cellStyle name="Comma 2 5 2 6 2 2 2 2" xfId="9183"/>
    <cellStyle name="Comma 2 5 2 6 2 2 3" xfId="6535"/>
    <cellStyle name="Comma 2 5 2 6 2 3" xfId="3840"/>
    <cellStyle name="Comma 2 5 2 6 2 3 2" xfId="9182"/>
    <cellStyle name="Comma 2 5 2 6 2 4" xfId="6534"/>
    <cellStyle name="Comma 2 5 2 6 3" xfId="1142"/>
    <cellStyle name="Comma 2 5 2 6 3 2" xfId="3842"/>
    <cellStyle name="Comma 2 5 2 6 3 2 2" xfId="9184"/>
    <cellStyle name="Comma 2 5 2 6 3 3" xfId="6536"/>
    <cellStyle name="Comma 2 5 2 6 4" xfId="1143"/>
    <cellStyle name="Comma 2 5 2 6 4 2" xfId="3843"/>
    <cellStyle name="Comma 2 5 2 6 4 2 2" xfId="9185"/>
    <cellStyle name="Comma 2 5 2 6 4 3" xfId="6537"/>
    <cellStyle name="Comma 2 5 2 6 5" xfId="3839"/>
    <cellStyle name="Comma 2 5 2 6 5 2" xfId="9181"/>
    <cellStyle name="Comma 2 5 2 6 6" xfId="6533"/>
    <cellStyle name="Comma 2 5 2 7" xfId="1144"/>
    <cellStyle name="Comma 2 5 2 7 2" xfId="1145"/>
    <cellStyle name="Comma 2 5 2 7 2 2" xfId="3845"/>
    <cellStyle name="Comma 2 5 2 7 2 2 2" xfId="9187"/>
    <cellStyle name="Comma 2 5 2 7 2 3" xfId="6539"/>
    <cellStyle name="Comma 2 5 2 7 3" xfId="1146"/>
    <cellStyle name="Comma 2 5 2 7 3 2" xfId="3846"/>
    <cellStyle name="Comma 2 5 2 7 3 2 2" xfId="9188"/>
    <cellStyle name="Comma 2 5 2 7 3 3" xfId="6540"/>
    <cellStyle name="Comma 2 5 2 7 4" xfId="3844"/>
    <cellStyle name="Comma 2 5 2 7 4 2" xfId="9186"/>
    <cellStyle name="Comma 2 5 2 7 5" xfId="6538"/>
    <cellStyle name="Comma 2 5 2 8" xfId="1147"/>
    <cellStyle name="Comma 2 5 2 8 2" xfId="1148"/>
    <cellStyle name="Comma 2 5 2 8 2 2" xfId="3848"/>
    <cellStyle name="Comma 2 5 2 8 2 2 2" xfId="9190"/>
    <cellStyle name="Comma 2 5 2 8 2 3" xfId="6542"/>
    <cellStyle name="Comma 2 5 2 8 3" xfId="3847"/>
    <cellStyle name="Comma 2 5 2 8 3 2" xfId="9189"/>
    <cellStyle name="Comma 2 5 2 8 4" xfId="6541"/>
    <cellStyle name="Comma 2 5 2 9" xfId="1149"/>
    <cellStyle name="Comma 2 5 2 9 2" xfId="3849"/>
    <cellStyle name="Comma 2 5 2 9 2 2" xfId="9191"/>
    <cellStyle name="Comma 2 5 2 9 3" xfId="6543"/>
    <cellStyle name="Comma 2 5 3" xfId="336"/>
    <cellStyle name="Comma 2 5 3 10" xfId="1151"/>
    <cellStyle name="Comma 2 5 3 10 2" xfId="3851"/>
    <cellStyle name="Comma 2 5 3 10 2 2" xfId="9193"/>
    <cellStyle name="Comma 2 5 3 10 3" xfId="6545"/>
    <cellStyle name="Comma 2 5 3 11" xfId="2908"/>
    <cellStyle name="Comma 2 5 3 11 2" xfId="5581"/>
    <cellStyle name="Comma 2 5 3 11 2 2" xfId="10911"/>
    <cellStyle name="Comma 2 5 3 11 3" xfId="8270"/>
    <cellStyle name="Comma 2 5 3 12" xfId="1150"/>
    <cellStyle name="Comma 2 5 3 12 2" xfId="3850"/>
    <cellStyle name="Comma 2 5 3 12 2 2" xfId="9192"/>
    <cellStyle name="Comma 2 5 3 12 3" xfId="6544"/>
    <cellStyle name="Comma 2 5 3 13" xfId="3043"/>
    <cellStyle name="Comma 2 5 3 13 2" xfId="8386"/>
    <cellStyle name="Comma 2 5 3 14" xfId="5738"/>
    <cellStyle name="Comma 2 5 3 2" xfId="1152"/>
    <cellStyle name="Comma 2 5 3 2 10" xfId="3852"/>
    <cellStyle name="Comma 2 5 3 2 10 2" xfId="9194"/>
    <cellStyle name="Comma 2 5 3 2 11" xfId="6546"/>
    <cellStyle name="Comma 2 5 3 2 2" xfId="1153"/>
    <cellStyle name="Comma 2 5 3 2 2 2" xfId="1154"/>
    <cellStyle name="Comma 2 5 3 2 2 2 2" xfId="1155"/>
    <cellStyle name="Comma 2 5 3 2 2 2 2 2" xfId="3855"/>
    <cellStyle name="Comma 2 5 3 2 2 2 2 2 2" xfId="9197"/>
    <cellStyle name="Comma 2 5 3 2 2 2 2 3" xfId="6549"/>
    <cellStyle name="Comma 2 5 3 2 2 2 3" xfId="3854"/>
    <cellStyle name="Comma 2 5 3 2 2 2 3 2" xfId="9196"/>
    <cellStyle name="Comma 2 5 3 2 2 2 4" xfId="6548"/>
    <cellStyle name="Comma 2 5 3 2 2 3" xfId="1156"/>
    <cellStyle name="Comma 2 5 3 2 2 3 2" xfId="3856"/>
    <cellStyle name="Comma 2 5 3 2 2 3 2 2" xfId="9198"/>
    <cellStyle name="Comma 2 5 3 2 2 3 3" xfId="6550"/>
    <cellStyle name="Comma 2 5 3 2 2 4" xfId="1157"/>
    <cellStyle name="Comma 2 5 3 2 2 4 2" xfId="3857"/>
    <cellStyle name="Comma 2 5 3 2 2 4 2 2" xfId="9199"/>
    <cellStyle name="Comma 2 5 3 2 2 4 3" xfId="6551"/>
    <cellStyle name="Comma 2 5 3 2 2 5" xfId="3853"/>
    <cellStyle name="Comma 2 5 3 2 2 5 2" xfId="9195"/>
    <cellStyle name="Comma 2 5 3 2 2 6" xfId="6547"/>
    <cellStyle name="Comma 2 5 3 2 3" xfId="1158"/>
    <cellStyle name="Comma 2 5 3 2 3 2" xfId="1159"/>
    <cellStyle name="Comma 2 5 3 2 3 2 2" xfId="1160"/>
    <cellStyle name="Comma 2 5 3 2 3 2 2 2" xfId="3860"/>
    <cellStyle name="Comma 2 5 3 2 3 2 2 2 2" xfId="9202"/>
    <cellStyle name="Comma 2 5 3 2 3 2 2 3" xfId="6554"/>
    <cellStyle name="Comma 2 5 3 2 3 2 3" xfId="3859"/>
    <cellStyle name="Comma 2 5 3 2 3 2 3 2" xfId="9201"/>
    <cellStyle name="Comma 2 5 3 2 3 2 4" xfId="6553"/>
    <cellStyle name="Comma 2 5 3 2 3 3" xfId="1161"/>
    <cellStyle name="Comma 2 5 3 2 3 3 2" xfId="3861"/>
    <cellStyle name="Comma 2 5 3 2 3 3 2 2" xfId="9203"/>
    <cellStyle name="Comma 2 5 3 2 3 3 3" xfId="6555"/>
    <cellStyle name="Comma 2 5 3 2 3 4" xfId="1162"/>
    <cellStyle name="Comma 2 5 3 2 3 4 2" xfId="3862"/>
    <cellStyle name="Comma 2 5 3 2 3 4 2 2" xfId="9204"/>
    <cellStyle name="Comma 2 5 3 2 3 4 3" xfId="6556"/>
    <cellStyle name="Comma 2 5 3 2 3 5" xfId="3858"/>
    <cellStyle name="Comma 2 5 3 2 3 5 2" xfId="9200"/>
    <cellStyle name="Comma 2 5 3 2 3 6" xfId="6552"/>
    <cellStyle name="Comma 2 5 3 2 4" xfId="1163"/>
    <cellStyle name="Comma 2 5 3 2 4 2" xfId="1164"/>
    <cellStyle name="Comma 2 5 3 2 4 2 2" xfId="1165"/>
    <cellStyle name="Comma 2 5 3 2 4 2 2 2" xfId="3865"/>
    <cellStyle name="Comma 2 5 3 2 4 2 2 2 2" xfId="9207"/>
    <cellStyle name="Comma 2 5 3 2 4 2 2 3" xfId="6559"/>
    <cellStyle name="Comma 2 5 3 2 4 2 3" xfId="3864"/>
    <cellStyle name="Comma 2 5 3 2 4 2 3 2" xfId="9206"/>
    <cellStyle name="Comma 2 5 3 2 4 2 4" xfId="6558"/>
    <cellStyle name="Comma 2 5 3 2 4 3" xfId="1166"/>
    <cellStyle name="Comma 2 5 3 2 4 3 2" xfId="3866"/>
    <cellStyle name="Comma 2 5 3 2 4 3 2 2" xfId="9208"/>
    <cellStyle name="Comma 2 5 3 2 4 3 3" xfId="6560"/>
    <cellStyle name="Comma 2 5 3 2 4 4" xfId="1167"/>
    <cellStyle name="Comma 2 5 3 2 4 4 2" xfId="3867"/>
    <cellStyle name="Comma 2 5 3 2 4 4 2 2" xfId="9209"/>
    <cellStyle name="Comma 2 5 3 2 4 4 3" xfId="6561"/>
    <cellStyle name="Comma 2 5 3 2 4 5" xfId="3863"/>
    <cellStyle name="Comma 2 5 3 2 4 5 2" xfId="9205"/>
    <cellStyle name="Comma 2 5 3 2 4 6" xfId="6557"/>
    <cellStyle name="Comma 2 5 3 2 5" xfId="1168"/>
    <cellStyle name="Comma 2 5 3 2 5 2" xfId="1169"/>
    <cellStyle name="Comma 2 5 3 2 5 2 2" xfId="1170"/>
    <cellStyle name="Comma 2 5 3 2 5 2 2 2" xfId="3870"/>
    <cellStyle name="Comma 2 5 3 2 5 2 2 2 2" xfId="9212"/>
    <cellStyle name="Comma 2 5 3 2 5 2 2 3" xfId="6564"/>
    <cellStyle name="Comma 2 5 3 2 5 2 3" xfId="3869"/>
    <cellStyle name="Comma 2 5 3 2 5 2 3 2" xfId="9211"/>
    <cellStyle name="Comma 2 5 3 2 5 2 4" xfId="6563"/>
    <cellStyle name="Comma 2 5 3 2 5 3" xfId="1171"/>
    <cellStyle name="Comma 2 5 3 2 5 3 2" xfId="3871"/>
    <cellStyle name="Comma 2 5 3 2 5 3 2 2" xfId="9213"/>
    <cellStyle name="Comma 2 5 3 2 5 3 3" xfId="6565"/>
    <cellStyle name="Comma 2 5 3 2 5 4" xfId="1172"/>
    <cellStyle name="Comma 2 5 3 2 5 4 2" xfId="3872"/>
    <cellStyle name="Comma 2 5 3 2 5 4 2 2" xfId="9214"/>
    <cellStyle name="Comma 2 5 3 2 5 4 3" xfId="6566"/>
    <cellStyle name="Comma 2 5 3 2 5 5" xfId="3868"/>
    <cellStyle name="Comma 2 5 3 2 5 5 2" xfId="9210"/>
    <cellStyle name="Comma 2 5 3 2 5 6" xfId="6562"/>
    <cellStyle name="Comma 2 5 3 2 6" xfId="1173"/>
    <cellStyle name="Comma 2 5 3 2 6 2" xfId="1174"/>
    <cellStyle name="Comma 2 5 3 2 6 2 2" xfId="3874"/>
    <cellStyle name="Comma 2 5 3 2 6 2 2 2" xfId="9216"/>
    <cellStyle name="Comma 2 5 3 2 6 2 3" xfId="6568"/>
    <cellStyle name="Comma 2 5 3 2 6 3" xfId="1175"/>
    <cellStyle name="Comma 2 5 3 2 6 3 2" xfId="3875"/>
    <cellStyle name="Comma 2 5 3 2 6 3 2 2" xfId="9217"/>
    <cellStyle name="Comma 2 5 3 2 6 3 3" xfId="6569"/>
    <cellStyle name="Comma 2 5 3 2 6 4" xfId="3873"/>
    <cellStyle name="Comma 2 5 3 2 6 4 2" xfId="9215"/>
    <cellStyle name="Comma 2 5 3 2 6 5" xfId="6567"/>
    <cellStyle name="Comma 2 5 3 2 7" xfId="1176"/>
    <cellStyle name="Comma 2 5 3 2 7 2" xfId="1177"/>
    <cellStyle name="Comma 2 5 3 2 7 2 2" xfId="3877"/>
    <cellStyle name="Comma 2 5 3 2 7 2 2 2" xfId="9219"/>
    <cellStyle name="Comma 2 5 3 2 7 2 3" xfId="6571"/>
    <cellStyle name="Comma 2 5 3 2 7 3" xfId="3876"/>
    <cellStyle name="Comma 2 5 3 2 7 3 2" xfId="9218"/>
    <cellStyle name="Comma 2 5 3 2 7 4" xfId="6570"/>
    <cellStyle name="Comma 2 5 3 2 8" xfId="1178"/>
    <cellStyle name="Comma 2 5 3 2 8 2" xfId="3878"/>
    <cellStyle name="Comma 2 5 3 2 8 2 2" xfId="9220"/>
    <cellStyle name="Comma 2 5 3 2 8 3" xfId="6572"/>
    <cellStyle name="Comma 2 5 3 2 9" xfId="1179"/>
    <cellStyle name="Comma 2 5 3 2 9 2" xfId="3879"/>
    <cellStyle name="Comma 2 5 3 2 9 2 2" xfId="9221"/>
    <cellStyle name="Comma 2 5 3 2 9 3" xfId="6573"/>
    <cellStyle name="Comma 2 5 3 3" xfId="1180"/>
    <cellStyle name="Comma 2 5 3 3 2" xfId="1181"/>
    <cellStyle name="Comma 2 5 3 3 2 2" xfId="1182"/>
    <cellStyle name="Comma 2 5 3 3 2 2 2" xfId="3882"/>
    <cellStyle name="Comma 2 5 3 3 2 2 2 2" xfId="9224"/>
    <cellStyle name="Comma 2 5 3 3 2 2 3" xfId="6576"/>
    <cellStyle name="Comma 2 5 3 3 2 3" xfId="3881"/>
    <cellStyle name="Comma 2 5 3 3 2 3 2" xfId="9223"/>
    <cellStyle name="Comma 2 5 3 3 2 4" xfId="6575"/>
    <cellStyle name="Comma 2 5 3 3 3" xfId="1183"/>
    <cellStyle name="Comma 2 5 3 3 3 2" xfId="3883"/>
    <cellStyle name="Comma 2 5 3 3 3 2 2" xfId="9225"/>
    <cellStyle name="Comma 2 5 3 3 3 3" xfId="6577"/>
    <cellStyle name="Comma 2 5 3 3 4" xfId="1184"/>
    <cellStyle name="Comma 2 5 3 3 4 2" xfId="3884"/>
    <cellStyle name="Comma 2 5 3 3 4 2 2" xfId="9226"/>
    <cellStyle name="Comma 2 5 3 3 4 3" xfId="6578"/>
    <cellStyle name="Comma 2 5 3 3 5" xfId="3880"/>
    <cellStyle name="Comma 2 5 3 3 5 2" xfId="9222"/>
    <cellStyle name="Comma 2 5 3 3 6" xfId="6574"/>
    <cellStyle name="Comma 2 5 3 4" xfId="1185"/>
    <cellStyle name="Comma 2 5 3 4 2" xfId="1186"/>
    <cellStyle name="Comma 2 5 3 4 2 2" xfId="1187"/>
    <cellStyle name="Comma 2 5 3 4 2 2 2" xfId="3887"/>
    <cellStyle name="Comma 2 5 3 4 2 2 2 2" xfId="9229"/>
    <cellStyle name="Comma 2 5 3 4 2 2 3" xfId="6581"/>
    <cellStyle name="Comma 2 5 3 4 2 3" xfId="3886"/>
    <cellStyle name="Comma 2 5 3 4 2 3 2" xfId="9228"/>
    <cellStyle name="Comma 2 5 3 4 2 4" xfId="6580"/>
    <cellStyle name="Comma 2 5 3 4 3" xfId="1188"/>
    <cellStyle name="Comma 2 5 3 4 3 2" xfId="3888"/>
    <cellStyle name="Comma 2 5 3 4 3 2 2" xfId="9230"/>
    <cellStyle name="Comma 2 5 3 4 3 3" xfId="6582"/>
    <cellStyle name="Comma 2 5 3 4 4" xfId="1189"/>
    <cellStyle name="Comma 2 5 3 4 4 2" xfId="3889"/>
    <cellStyle name="Comma 2 5 3 4 4 2 2" xfId="9231"/>
    <cellStyle name="Comma 2 5 3 4 4 3" xfId="6583"/>
    <cellStyle name="Comma 2 5 3 4 5" xfId="3885"/>
    <cellStyle name="Comma 2 5 3 4 5 2" xfId="9227"/>
    <cellStyle name="Comma 2 5 3 4 6" xfId="6579"/>
    <cellStyle name="Comma 2 5 3 5" xfId="1190"/>
    <cellStyle name="Comma 2 5 3 5 2" xfId="1191"/>
    <cellStyle name="Comma 2 5 3 5 2 2" xfId="1192"/>
    <cellStyle name="Comma 2 5 3 5 2 2 2" xfId="3892"/>
    <cellStyle name="Comma 2 5 3 5 2 2 2 2" xfId="9234"/>
    <cellStyle name="Comma 2 5 3 5 2 2 3" xfId="6586"/>
    <cellStyle name="Comma 2 5 3 5 2 3" xfId="3891"/>
    <cellStyle name="Comma 2 5 3 5 2 3 2" xfId="9233"/>
    <cellStyle name="Comma 2 5 3 5 2 4" xfId="6585"/>
    <cellStyle name="Comma 2 5 3 5 3" xfId="1193"/>
    <cellStyle name="Comma 2 5 3 5 3 2" xfId="3893"/>
    <cellStyle name="Comma 2 5 3 5 3 2 2" xfId="9235"/>
    <cellStyle name="Comma 2 5 3 5 3 3" xfId="6587"/>
    <cellStyle name="Comma 2 5 3 5 4" xfId="1194"/>
    <cellStyle name="Comma 2 5 3 5 4 2" xfId="3894"/>
    <cellStyle name="Comma 2 5 3 5 4 2 2" xfId="9236"/>
    <cellStyle name="Comma 2 5 3 5 4 3" xfId="6588"/>
    <cellStyle name="Comma 2 5 3 5 5" xfId="3890"/>
    <cellStyle name="Comma 2 5 3 5 5 2" xfId="9232"/>
    <cellStyle name="Comma 2 5 3 5 6" xfId="6584"/>
    <cellStyle name="Comma 2 5 3 6" xfId="1195"/>
    <cellStyle name="Comma 2 5 3 6 2" xfId="1196"/>
    <cellStyle name="Comma 2 5 3 6 2 2" xfId="1197"/>
    <cellStyle name="Comma 2 5 3 6 2 2 2" xfId="3897"/>
    <cellStyle name="Comma 2 5 3 6 2 2 2 2" xfId="9239"/>
    <cellStyle name="Comma 2 5 3 6 2 2 3" xfId="6591"/>
    <cellStyle name="Comma 2 5 3 6 2 3" xfId="3896"/>
    <cellStyle name="Comma 2 5 3 6 2 3 2" xfId="9238"/>
    <cellStyle name="Comma 2 5 3 6 2 4" xfId="6590"/>
    <cellStyle name="Comma 2 5 3 6 3" xfId="1198"/>
    <cellStyle name="Comma 2 5 3 6 3 2" xfId="3898"/>
    <cellStyle name="Comma 2 5 3 6 3 2 2" xfId="9240"/>
    <cellStyle name="Comma 2 5 3 6 3 3" xfId="6592"/>
    <cellStyle name="Comma 2 5 3 6 4" xfId="1199"/>
    <cellStyle name="Comma 2 5 3 6 4 2" xfId="3899"/>
    <cellStyle name="Comma 2 5 3 6 4 2 2" xfId="9241"/>
    <cellStyle name="Comma 2 5 3 6 4 3" xfId="6593"/>
    <cellStyle name="Comma 2 5 3 6 5" xfId="3895"/>
    <cellStyle name="Comma 2 5 3 6 5 2" xfId="9237"/>
    <cellStyle name="Comma 2 5 3 6 6" xfId="6589"/>
    <cellStyle name="Comma 2 5 3 7" xfId="1200"/>
    <cellStyle name="Comma 2 5 3 7 2" xfId="1201"/>
    <cellStyle name="Comma 2 5 3 7 2 2" xfId="3901"/>
    <cellStyle name="Comma 2 5 3 7 2 2 2" xfId="9243"/>
    <cellStyle name="Comma 2 5 3 7 2 3" xfId="6595"/>
    <cellStyle name="Comma 2 5 3 7 3" xfId="1202"/>
    <cellStyle name="Comma 2 5 3 7 3 2" xfId="3902"/>
    <cellStyle name="Comma 2 5 3 7 3 2 2" xfId="9244"/>
    <cellStyle name="Comma 2 5 3 7 3 3" xfId="6596"/>
    <cellStyle name="Comma 2 5 3 7 4" xfId="3900"/>
    <cellStyle name="Comma 2 5 3 7 4 2" xfId="9242"/>
    <cellStyle name="Comma 2 5 3 7 5" xfId="6594"/>
    <cellStyle name="Comma 2 5 3 8" xfId="1203"/>
    <cellStyle name="Comma 2 5 3 8 2" xfId="1204"/>
    <cellStyle name="Comma 2 5 3 8 2 2" xfId="3904"/>
    <cellStyle name="Comma 2 5 3 8 2 2 2" xfId="9246"/>
    <cellStyle name="Comma 2 5 3 8 2 3" xfId="6598"/>
    <cellStyle name="Comma 2 5 3 8 3" xfId="3903"/>
    <cellStyle name="Comma 2 5 3 8 3 2" xfId="9245"/>
    <cellStyle name="Comma 2 5 3 8 4" xfId="6597"/>
    <cellStyle name="Comma 2 5 3 9" xfId="1205"/>
    <cellStyle name="Comma 2 5 3 9 2" xfId="3905"/>
    <cellStyle name="Comma 2 5 3 9 2 2" xfId="9247"/>
    <cellStyle name="Comma 2 5 3 9 3" xfId="6599"/>
    <cellStyle name="Comma 2 5 4" xfId="1206"/>
    <cellStyle name="Comma 2 5 4 10" xfId="1207"/>
    <cellStyle name="Comma 2 5 4 10 2" xfId="3907"/>
    <cellStyle name="Comma 2 5 4 10 2 2" xfId="9249"/>
    <cellStyle name="Comma 2 5 4 10 3" xfId="6601"/>
    <cellStyle name="Comma 2 5 4 11" xfId="3906"/>
    <cellStyle name="Comma 2 5 4 11 2" xfId="9248"/>
    <cellStyle name="Comma 2 5 4 12" xfId="6600"/>
    <cellStyle name="Comma 2 5 4 2" xfId="1208"/>
    <cellStyle name="Comma 2 5 4 2 10" xfId="3908"/>
    <cellStyle name="Comma 2 5 4 2 10 2" xfId="9250"/>
    <cellStyle name="Comma 2 5 4 2 11" xfId="6602"/>
    <cellStyle name="Comma 2 5 4 2 2" xfId="1209"/>
    <cellStyle name="Comma 2 5 4 2 2 2" xfId="1210"/>
    <cellStyle name="Comma 2 5 4 2 2 2 2" xfId="1211"/>
    <cellStyle name="Comma 2 5 4 2 2 2 2 2" xfId="3911"/>
    <cellStyle name="Comma 2 5 4 2 2 2 2 2 2" xfId="9253"/>
    <cellStyle name="Comma 2 5 4 2 2 2 2 3" xfId="6605"/>
    <cellStyle name="Comma 2 5 4 2 2 2 3" xfId="3910"/>
    <cellStyle name="Comma 2 5 4 2 2 2 3 2" xfId="9252"/>
    <cellStyle name="Comma 2 5 4 2 2 2 4" xfId="6604"/>
    <cellStyle name="Comma 2 5 4 2 2 3" xfId="1212"/>
    <cellStyle name="Comma 2 5 4 2 2 3 2" xfId="3912"/>
    <cellStyle name="Comma 2 5 4 2 2 3 2 2" xfId="9254"/>
    <cellStyle name="Comma 2 5 4 2 2 3 3" xfId="6606"/>
    <cellStyle name="Comma 2 5 4 2 2 4" xfId="1213"/>
    <cellStyle name="Comma 2 5 4 2 2 4 2" xfId="3913"/>
    <cellStyle name="Comma 2 5 4 2 2 4 2 2" xfId="9255"/>
    <cellStyle name="Comma 2 5 4 2 2 4 3" xfId="6607"/>
    <cellStyle name="Comma 2 5 4 2 2 5" xfId="3909"/>
    <cellStyle name="Comma 2 5 4 2 2 5 2" xfId="9251"/>
    <cellStyle name="Comma 2 5 4 2 2 6" xfId="6603"/>
    <cellStyle name="Comma 2 5 4 2 3" xfId="1214"/>
    <cellStyle name="Comma 2 5 4 2 3 2" xfId="1215"/>
    <cellStyle name="Comma 2 5 4 2 3 2 2" xfId="1216"/>
    <cellStyle name="Comma 2 5 4 2 3 2 2 2" xfId="3916"/>
    <cellStyle name="Comma 2 5 4 2 3 2 2 2 2" xfId="9258"/>
    <cellStyle name="Comma 2 5 4 2 3 2 2 3" xfId="6610"/>
    <cellStyle name="Comma 2 5 4 2 3 2 3" xfId="3915"/>
    <cellStyle name="Comma 2 5 4 2 3 2 3 2" xfId="9257"/>
    <cellStyle name="Comma 2 5 4 2 3 2 4" xfId="6609"/>
    <cellStyle name="Comma 2 5 4 2 3 3" xfId="1217"/>
    <cellStyle name="Comma 2 5 4 2 3 3 2" xfId="3917"/>
    <cellStyle name="Comma 2 5 4 2 3 3 2 2" xfId="9259"/>
    <cellStyle name="Comma 2 5 4 2 3 3 3" xfId="6611"/>
    <cellStyle name="Comma 2 5 4 2 3 4" xfId="1218"/>
    <cellStyle name="Comma 2 5 4 2 3 4 2" xfId="3918"/>
    <cellStyle name="Comma 2 5 4 2 3 4 2 2" xfId="9260"/>
    <cellStyle name="Comma 2 5 4 2 3 4 3" xfId="6612"/>
    <cellStyle name="Comma 2 5 4 2 3 5" xfId="3914"/>
    <cellStyle name="Comma 2 5 4 2 3 5 2" xfId="9256"/>
    <cellStyle name="Comma 2 5 4 2 3 6" xfId="6608"/>
    <cellStyle name="Comma 2 5 4 2 4" xfId="1219"/>
    <cellStyle name="Comma 2 5 4 2 4 2" xfId="1220"/>
    <cellStyle name="Comma 2 5 4 2 4 2 2" xfId="1221"/>
    <cellStyle name="Comma 2 5 4 2 4 2 2 2" xfId="3921"/>
    <cellStyle name="Comma 2 5 4 2 4 2 2 2 2" xfId="9263"/>
    <cellStyle name="Comma 2 5 4 2 4 2 2 3" xfId="6615"/>
    <cellStyle name="Comma 2 5 4 2 4 2 3" xfId="3920"/>
    <cellStyle name="Comma 2 5 4 2 4 2 3 2" xfId="9262"/>
    <cellStyle name="Comma 2 5 4 2 4 2 4" xfId="6614"/>
    <cellStyle name="Comma 2 5 4 2 4 3" xfId="1222"/>
    <cellStyle name="Comma 2 5 4 2 4 3 2" xfId="3922"/>
    <cellStyle name="Comma 2 5 4 2 4 3 2 2" xfId="9264"/>
    <cellStyle name="Comma 2 5 4 2 4 3 3" xfId="6616"/>
    <cellStyle name="Comma 2 5 4 2 4 4" xfId="1223"/>
    <cellStyle name="Comma 2 5 4 2 4 4 2" xfId="3923"/>
    <cellStyle name="Comma 2 5 4 2 4 4 2 2" xfId="9265"/>
    <cellStyle name="Comma 2 5 4 2 4 4 3" xfId="6617"/>
    <cellStyle name="Comma 2 5 4 2 4 5" xfId="3919"/>
    <cellStyle name="Comma 2 5 4 2 4 5 2" xfId="9261"/>
    <cellStyle name="Comma 2 5 4 2 4 6" xfId="6613"/>
    <cellStyle name="Comma 2 5 4 2 5" xfId="1224"/>
    <cellStyle name="Comma 2 5 4 2 5 2" xfId="1225"/>
    <cellStyle name="Comma 2 5 4 2 5 2 2" xfId="1226"/>
    <cellStyle name="Comma 2 5 4 2 5 2 2 2" xfId="3926"/>
    <cellStyle name="Comma 2 5 4 2 5 2 2 2 2" xfId="9268"/>
    <cellStyle name="Comma 2 5 4 2 5 2 2 3" xfId="6620"/>
    <cellStyle name="Comma 2 5 4 2 5 2 3" xfId="3925"/>
    <cellStyle name="Comma 2 5 4 2 5 2 3 2" xfId="9267"/>
    <cellStyle name="Comma 2 5 4 2 5 2 4" xfId="6619"/>
    <cellStyle name="Comma 2 5 4 2 5 3" xfId="1227"/>
    <cellStyle name="Comma 2 5 4 2 5 3 2" xfId="3927"/>
    <cellStyle name="Comma 2 5 4 2 5 3 2 2" xfId="9269"/>
    <cellStyle name="Comma 2 5 4 2 5 3 3" xfId="6621"/>
    <cellStyle name="Comma 2 5 4 2 5 4" xfId="1228"/>
    <cellStyle name="Comma 2 5 4 2 5 4 2" xfId="3928"/>
    <cellStyle name="Comma 2 5 4 2 5 4 2 2" xfId="9270"/>
    <cellStyle name="Comma 2 5 4 2 5 4 3" xfId="6622"/>
    <cellStyle name="Comma 2 5 4 2 5 5" xfId="3924"/>
    <cellStyle name="Comma 2 5 4 2 5 5 2" xfId="9266"/>
    <cellStyle name="Comma 2 5 4 2 5 6" xfId="6618"/>
    <cellStyle name="Comma 2 5 4 2 6" xfId="1229"/>
    <cellStyle name="Comma 2 5 4 2 6 2" xfId="1230"/>
    <cellStyle name="Comma 2 5 4 2 6 2 2" xfId="3930"/>
    <cellStyle name="Comma 2 5 4 2 6 2 2 2" xfId="9272"/>
    <cellStyle name="Comma 2 5 4 2 6 2 3" xfId="6624"/>
    <cellStyle name="Comma 2 5 4 2 6 3" xfId="1231"/>
    <cellStyle name="Comma 2 5 4 2 6 3 2" xfId="3931"/>
    <cellStyle name="Comma 2 5 4 2 6 3 2 2" xfId="9273"/>
    <cellStyle name="Comma 2 5 4 2 6 3 3" xfId="6625"/>
    <cellStyle name="Comma 2 5 4 2 6 4" xfId="3929"/>
    <cellStyle name="Comma 2 5 4 2 6 4 2" xfId="9271"/>
    <cellStyle name="Comma 2 5 4 2 6 5" xfId="6623"/>
    <cellStyle name="Comma 2 5 4 2 7" xfId="1232"/>
    <cellStyle name="Comma 2 5 4 2 7 2" xfId="1233"/>
    <cellStyle name="Comma 2 5 4 2 7 2 2" xfId="3933"/>
    <cellStyle name="Comma 2 5 4 2 7 2 2 2" xfId="9275"/>
    <cellStyle name="Comma 2 5 4 2 7 2 3" xfId="6627"/>
    <cellStyle name="Comma 2 5 4 2 7 3" xfId="3932"/>
    <cellStyle name="Comma 2 5 4 2 7 3 2" xfId="9274"/>
    <cellStyle name="Comma 2 5 4 2 7 4" xfId="6626"/>
    <cellStyle name="Comma 2 5 4 2 8" xfId="1234"/>
    <cellStyle name="Comma 2 5 4 2 8 2" xfId="3934"/>
    <cellStyle name="Comma 2 5 4 2 8 2 2" xfId="9276"/>
    <cellStyle name="Comma 2 5 4 2 8 3" xfId="6628"/>
    <cellStyle name="Comma 2 5 4 2 9" xfId="1235"/>
    <cellStyle name="Comma 2 5 4 2 9 2" xfId="3935"/>
    <cellStyle name="Comma 2 5 4 2 9 2 2" xfId="9277"/>
    <cellStyle name="Comma 2 5 4 2 9 3" xfId="6629"/>
    <cellStyle name="Comma 2 5 4 3" xfId="1236"/>
    <cellStyle name="Comma 2 5 4 3 2" xfId="1237"/>
    <cellStyle name="Comma 2 5 4 3 2 2" xfId="1238"/>
    <cellStyle name="Comma 2 5 4 3 2 2 2" xfId="3938"/>
    <cellStyle name="Comma 2 5 4 3 2 2 2 2" xfId="9280"/>
    <cellStyle name="Comma 2 5 4 3 2 2 3" xfId="6632"/>
    <cellStyle name="Comma 2 5 4 3 2 3" xfId="3937"/>
    <cellStyle name="Comma 2 5 4 3 2 3 2" xfId="9279"/>
    <cellStyle name="Comma 2 5 4 3 2 4" xfId="6631"/>
    <cellStyle name="Comma 2 5 4 3 3" xfId="1239"/>
    <cellStyle name="Comma 2 5 4 3 3 2" xfId="3939"/>
    <cellStyle name="Comma 2 5 4 3 3 2 2" xfId="9281"/>
    <cellStyle name="Comma 2 5 4 3 3 3" xfId="6633"/>
    <cellStyle name="Comma 2 5 4 3 4" xfId="1240"/>
    <cellStyle name="Comma 2 5 4 3 4 2" xfId="3940"/>
    <cellStyle name="Comma 2 5 4 3 4 2 2" xfId="9282"/>
    <cellStyle name="Comma 2 5 4 3 4 3" xfId="6634"/>
    <cellStyle name="Comma 2 5 4 3 5" xfId="3936"/>
    <cellStyle name="Comma 2 5 4 3 5 2" xfId="9278"/>
    <cellStyle name="Comma 2 5 4 3 6" xfId="6630"/>
    <cellStyle name="Comma 2 5 4 4" xfId="1241"/>
    <cellStyle name="Comma 2 5 4 4 2" xfId="1242"/>
    <cellStyle name="Comma 2 5 4 4 2 2" xfId="1243"/>
    <cellStyle name="Comma 2 5 4 4 2 2 2" xfId="3943"/>
    <cellStyle name="Comma 2 5 4 4 2 2 2 2" xfId="9285"/>
    <cellStyle name="Comma 2 5 4 4 2 2 3" xfId="6637"/>
    <cellStyle name="Comma 2 5 4 4 2 3" xfId="3942"/>
    <cellStyle name="Comma 2 5 4 4 2 3 2" xfId="9284"/>
    <cellStyle name="Comma 2 5 4 4 2 4" xfId="6636"/>
    <cellStyle name="Comma 2 5 4 4 3" xfId="1244"/>
    <cellStyle name="Comma 2 5 4 4 3 2" xfId="3944"/>
    <cellStyle name="Comma 2 5 4 4 3 2 2" xfId="9286"/>
    <cellStyle name="Comma 2 5 4 4 3 3" xfId="6638"/>
    <cellStyle name="Comma 2 5 4 4 4" xfId="1245"/>
    <cellStyle name="Comma 2 5 4 4 4 2" xfId="3945"/>
    <cellStyle name="Comma 2 5 4 4 4 2 2" xfId="9287"/>
    <cellStyle name="Comma 2 5 4 4 4 3" xfId="6639"/>
    <cellStyle name="Comma 2 5 4 4 5" xfId="3941"/>
    <cellStyle name="Comma 2 5 4 4 5 2" xfId="9283"/>
    <cellStyle name="Comma 2 5 4 4 6" xfId="6635"/>
    <cellStyle name="Comma 2 5 4 5" xfId="1246"/>
    <cellStyle name="Comma 2 5 4 5 2" xfId="1247"/>
    <cellStyle name="Comma 2 5 4 5 2 2" xfId="1248"/>
    <cellStyle name="Comma 2 5 4 5 2 2 2" xfId="3948"/>
    <cellStyle name="Comma 2 5 4 5 2 2 2 2" xfId="9290"/>
    <cellStyle name="Comma 2 5 4 5 2 2 3" xfId="6642"/>
    <cellStyle name="Comma 2 5 4 5 2 3" xfId="3947"/>
    <cellStyle name="Comma 2 5 4 5 2 3 2" xfId="9289"/>
    <cellStyle name="Comma 2 5 4 5 2 4" xfId="6641"/>
    <cellStyle name="Comma 2 5 4 5 3" xfId="1249"/>
    <cellStyle name="Comma 2 5 4 5 3 2" xfId="3949"/>
    <cellStyle name="Comma 2 5 4 5 3 2 2" xfId="9291"/>
    <cellStyle name="Comma 2 5 4 5 3 3" xfId="6643"/>
    <cellStyle name="Comma 2 5 4 5 4" xfId="1250"/>
    <cellStyle name="Comma 2 5 4 5 4 2" xfId="3950"/>
    <cellStyle name="Comma 2 5 4 5 4 2 2" xfId="9292"/>
    <cellStyle name="Comma 2 5 4 5 4 3" xfId="6644"/>
    <cellStyle name="Comma 2 5 4 5 5" xfId="3946"/>
    <cellStyle name="Comma 2 5 4 5 5 2" xfId="9288"/>
    <cellStyle name="Comma 2 5 4 5 6" xfId="6640"/>
    <cellStyle name="Comma 2 5 4 6" xfId="1251"/>
    <cellStyle name="Comma 2 5 4 6 2" xfId="1252"/>
    <cellStyle name="Comma 2 5 4 6 2 2" xfId="1253"/>
    <cellStyle name="Comma 2 5 4 6 2 2 2" xfId="3953"/>
    <cellStyle name="Comma 2 5 4 6 2 2 2 2" xfId="9295"/>
    <cellStyle name="Comma 2 5 4 6 2 2 3" xfId="6647"/>
    <cellStyle name="Comma 2 5 4 6 2 3" xfId="3952"/>
    <cellStyle name="Comma 2 5 4 6 2 3 2" xfId="9294"/>
    <cellStyle name="Comma 2 5 4 6 2 4" xfId="6646"/>
    <cellStyle name="Comma 2 5 4 6 3" xfId="1254"/>
    <cellStyle name="Comma 2 5 4 6 3 2" xfId="3954"/>
    <cellStyle name="Comma 2 5 4 6 3 2 2" xfId="9296"/>
    <cellStyle name="Comma 2 5 4 6 3 3" xfId="6648"/>
    <cellStyle name="Comma 2 5 4 6 4" xfId="1255"/>
    <cellStyle name="Comma 2 5 4 6 4 2" xfId="3955"/>
    <cellStyle name="Comma 2 5 4 6 4 2 2" xfId="9297"/>
    <cellStyle name="Comma 2 5 4 6 4 3" xfId="6649"/>
    <cellStyle name="Comma 2 5 4 6 5" xfId="3951"/>
    <cellStyle name="Comma 2 5 4 6 5 2" xfId="9293"/>
    <cellStyle name="Comma 2 5 4 6 6" xfId="6645"/>
    <cellStyle name="Comma 2 5 4 7" xfId="1256"/>
    <cellStyle name="Comma 2 5 4 7 2" xfId="1257"/>
    <cellStyle name="Comma 2 5 4 7 2 2" xfId="3957"/>
    <cellStyle name="Comma 2 5 4 7 2 2 2" xfId="9299"/>
    <cellStyle name="Comma 2 5 4 7 2 3" xfId="6651"/>
    <cellStyle name="Comma 2 5 4 7 3" xfId="1258"/>
    <cellStyle name="Comma 2 5 4 7 3 2" xfId="3958"/>
    <cellStyle name="Comma 2 5 4 7 3 2 2" xfId="9300"/>
    <cellStyle name="Comma 2 5 4 7 3 3" xfId="6652"/>
    <cellStyle name="Comma 2 5 4 7 4" xfId="3956"/>
    <cellStyle name="Comma 2 5 4 7 4 2" xfId="9298"/>
    <cellStyle name="Comma 2 5 4 7 5" xfId="6650"/>
    <cellStyle name="Comma 2 5 4 8" xfId="1259"/>
    <cellStyle name="Comma 2 5 4 8 2" xfId="1260"/>
    <cellStyle name="Comma 2 5 4 8 2 2" xfId="3960"/>
    <cellStyle name="Comma 2 5 4 8 2 2 2" xfId="9302"/>
    <cellStyle name="Comma 2 5 4 8 2 3" xfId="6654"/>
    <cellStyle name="Comma 2 5 4 8 3" xfId="3959"/>
    <cellStyle name="Comma 2 5 4 8 3 2" xfId="9301"/>
    <cellStyle name="Comma 2 5 4 8 4" xfId="6653"/>
    <cellStyle name="Comma 2 5 4 9" xfId="1261"/>
    <cellStyle name="Comma 2 5 4 9 2" xfId="3961"/>
    <cellStyle name="Comma 2 5 4 9 2 2" xfId="9303"/>
    <cellStyle name="Comma 2 5 4 9 3" xfId="6655"/>
    <cellStyle name="Comma 2 5 5" xfId="1262"/>
    <cellStyle name="Comma 2 5 5 10" xfId="3962"/>
    <cellStyle name="Comma 2 5 5 10 2" xfId="9304"/>
    <cellStyle name="Comma 2 5 5 11" xfId="6656"/>
    <cellStyle name="Comma 2 5 5 2" xfId="1263"/>
    <cellStyle name="Comma 2 5 5 2 2" xfId="1264"/>
    <cellStyle name="Comma 2 5 5 2 2 2" xfId="1265"/>
    <cellStyle name="Comma 2 5 5 2 2 2 2" xfId="3965"/>
    <cellStyle name="Comma 2 5 5 2 2 2 2 2" xfId="9307"/>
    <cellStyle name="Comma 2 5 5 2 2 2 3" xfId="6659"/>
    <cellStyle name="Comma 2 5 5 2 2 3" xfId="3964"/>
    <cellStyle name="Comma 2 5 5 2 2 3 2" xfId="9306"/>
    <cellStyle name="Comma 2 5 5 2 2 4" xfId="6658"/>
    <cellStyle name="Comma 2 5 5 2 3" xfId="1266"/>
    <cellStyle name="Comma 2 5 5 2 3 2" xfId="3966"/>
    <cellStyle name="Comma 2 5 5 2 3 2 2" xfId="9308"/>
    <cellStyle name="Comma 2 5 5 2 3 3" xfId="6660"/>
    <cellStyle name="Comma 2 5 5 2 4" xfId="1267"/>
    <cellStyle name="Comma 2 5 5 2 4 2" xfId="3967"/>
    <cellStyle name="Comma 2 5 5 2 4 2 2" xfId="9309"/>
    <cellStyle name="Comma 2 5 5 2 4 3" xfId="6661"/>
    <cellStyle name="Comma 2 5 5 2 5" xfId="3963"/>
    <cellStyle name="Comma 2 5 5 2 5 2" xfId="9305"/>
    <cellStyle name="Comma 2 5 5 2 6" xfId="6657"/>
    <cellStyle name="Comma 2 5 5 3" xfId="1268"/>
    <cellStyle name="Comma 2 5 5 3 2" xfId="1269"/>
    <cellStyle name="Comma 2 5 5 3 2 2" xfId="1270"/>
    <cellStyle name="Comma 2 5 5 3 2 2 2" xfId="3970"/>
    <cellStyle name="Comma 2 5 5 3 2 2 2 2" xfId="9312"/>
    <cellStyle name="Comma 2 5 5 3 2 2 3" xfId="6664"/>
    <cellStyle name="Comma 2 5 5 3 2 3" xfId="3969"/>
    <cellStyle name="Comma 2 5 5 3 2 3 2" xfId="9311"/>
    <cellStyle name="Comma 2 5 5 3 2 4" xfId="6663"/>
    <cellStyle name="Comma 2 5 5 3 3" xfId="1271"/>
    <cellStyle name="Comma 2 5 5 3 3 2" xfId="3971"/>
    <cellStyle name="Comma 2 5 5 3 3 2 2" xfId="9313"/>
    <cellStyle name="Comma 2 5 5 3 3 3" xfId="6665"/>
    <cellStyle name="Comma 2 5 5 3 4" xfId="1272"/>
    <cellStyle name="Comma 2 5 5 3 4 2" xfId="3972"/>
    <cellStyle name="Comma 2 5 5 3 4 2 2" xfId="9314"/>
    <cellStyle name="Comma 2 5 5 3 4 3" xfId="6666"/>
    <cellStyle name="Comma 2 5 5 3 5" xfId="3968"/>
    <cellStyle name="Comma 2 5 5 3 5 2" xfId="9310"/>
    <cellStyle name="Comma 2 5 5 3 6" xfId="6662"/>
    <cellStyle name="Comma 2 5 5 4" xfId="1273"/>
    <cellStyle name="Comma 2 5 5 4 2" xfId="1274"/>
    <cellStyle name="Comma 2 5 5 4 2 2" xfId="1275"/>
    <cellStyle name="Comma 2 5 5 4 2 2 2" xfId="3975"/>
    <cellStyle name="Comma 2 5 5 4 2 2 2 2" xfId="9317"/>
    <cellStyle name="Comma 2 5 5 4 2 2 3" xfId="6669"/>
    <cellStyle name="Comma 2 5 5 4 2 3" xfId="3974"/>
    <cellStyle name="Comma 2 5 5 4 2 3 2" xfId="9316"/>
    <cellStyle name="Comma 2 5 5 4 2 4" xfId="6668"/>
    <cellStyle name="Comma 2 5 5 4 3" xfId="1276"/>
    <cellStyle name="Comma 2 5 5 4 3 2" xfId="3976"/>
    <cellStyle name="Comma 2 5 5 4 3 2 2" xfId="9318"/>
    <cellStyle name="Comma 2 5 5 4 3 3" xfId="6670"/>
    <cellStyle name="Comma 2 5 5 4 4" xfId="1277"/>
    <cellStyle name="Comma 2 5 5 4 4 2" xfId="3977"/>
    <cellStyle name="Comma 2 5 5 4 4 2 2" xfId="9319"/>
    <cellStyle name="Comma 2 5 5 4 4 3" xfId="6671"/>
    <cellStyle name="Comma 2 5 5 4 5" xfId="3973"/>
    <cellStyle name="Comma 2 5 5 4 5 2" xfId="9315"/>
    <cellStyle name="Comma 2 5 5 4 6" xfId="6667"/>
    <cellStyle name="Comma 2 5 5 5" xfId="1278"/>
    <cellStyle name="Comma 2 5 5 5 2" xfId="1279"/>
    <cellStyle name="Comma 2 5 5 5 2 2" xfId="1280"/>
    <cellStyle name="Comma 2 5 5 5 2 2 2" xfId="3980"/>
    <cellStyle name="Comma 2 5 5 5 2 2 2 2" xfId="9322"/>
    <cellStyle name="Comma 2 5 5 5 2 2 3" xfId="6674"/>
    <cellStyle name="Comma 2 5 5 5 2 3" xfId="3979"/>
    <cellStyle name="Comma 2 5 5 5 2 3 2" xfId="9321"/>
    <cellStyle name="Comma 2 5 5 5 2 4" xfId="6673"/>
    <cellStyle name="Comma 2 5 5 5 3" xfId="1281"/>
    <cellStyle name="Comma 2 5 5 5 3 2" xfId="3981"/>
    <cellStyle name="Comma 2 5 5 5 3 2 2" xfId="9323"/>
    <cellStyle name="Comma 2 5 5 5 3 3" xfId="6675"/>
    <cellStyle name="Comma 2 5 5 5 4" xfId="1282"/>
    <cellStyle name="Comma 2 5 5 5 4 2" xfId="3982"/>
    <cellStyle name="Comma 2 5 5 5 4 2 2" xfId="9324"/>
    <cellStyle name="Comma 2 5 5 5 4 3" xfId="6676"/>
    <cellStyle name="Comma 2 5 5 5 5" xfId="3978"/>
    <cellStyle name="Comma 2 5 5 5 5 2" xfId="9320"/>
    <cellStyle name="Comma 2 5 5 5 6" xfId="6672"/>
    <cellStyle name="Comma 2 5 5 6" xfId="1283"/>
    <cellStyle name="Comma 2 5 5 6 2" xfId="1284"/>
    <cellStyle name="Comma 2 5 5 6 2 2" xfId="3984"/>
    <cellStyle name="Comma 2 5 5 6 2 2 2" xfId="9326"/>
    <cellStyle name="Comma 2 5 5 6 2 3" xfId="6678"/>
    <cellStyle name="Comma 2 5 5 6 3" xfId="1285"/>
    <cellStyle name="Comma 2 5 5 6 3 2" xfId="3985"/>
    <cellStyle name="Comma 2 5 5 6 3 2 2" xfId="9327"/>
    <cellStyle name="Comma 2 5 5 6 3 3" xfId="6679"/>
    <cellStyle name="Comma 2 5 5 6 4" xfId="3983"/>
    <cellStyle name="Comma 2 5 5 6 4 2" xfId="9325"/>
    <cellStyle name="Comma 2 5 5 6 5" xfId="6677"/>
    <cellStyle name="Comma 2 5 5 7" xfId="1286"/>
    <cellStyle name="Comma 2 5 5 7 2" xfId="1287"/>
    <cellStyle name="Comma 2 5 5 7 2 2" xfId="3987"/>
    <cellStyle name="Comma 2 5 5 7 2 2 2" xfId="9329"/>
    <cellStyle name="Comma 2 5 5 7 2 3" xfId="6681"/>
    <cellStyle name="Comma 2 5 5 7 3" xfId="3986"/>
    <cellStyle name="Comma 2 5 5 7 3 2" xfId="9328"/>
    <cellStyle name="Comma 2 5 5 7 4" xfId="6680"/>
    <cellStyle name="Comma 2 5 5 8" xfId="1288"/>
    <cellStyle name="Comma 2 5 5 8 2" xfId="3988"/>
    <cellStyle name="Comma 2 5 5 8 2 2" xfId="9330"/>
    <cellStyle name="Comma 2 5 5 8 3" xfId="6682"/>
    <cellStyle name="Comma 2 5 5 9" xfId="1289"/>
    <cellStyle name="Comma 2 5 5 9 2" xfId="3989"/>
    <cellStyle name="Comma 2 5 5 9 2 2" xfId="9331"/>
    <cellStyle name="Comma 2 5 5 9 3" xfId="6683"/>
    <cellStyle name="Comma 2 5 6" xfId="1290"/>
    <cellStyle name="Comma 2 5 6 2" xfId="1291"/>
    <cellStyle name="Comma 2 5 6 2 2" xfId="1292"/>
    <cellStyle name="Comma 2 5 6 2 2 2" xfId="3992"/>
    <cellStyle name="Comma 2 5 6 2 2 2 2" xfId="9334"/>
    <cellStyle name="Comma 2 5 6 2 2 3" xfId="6686"/>
    <cellStyle name="Comma 2 5 6 2 3" xfId="3991"/>
    <cellStyle name="Comma 2 5 6 2 3 2" xfId="9333"/>
    <cellStyle name="Comma 2 5 6 2 4" xfId="6685"/>
    <cellStyle name="Comma 2 5 6 3" xfId="1293"/>
    <cellStyle name="Comma 2 5 6 3 2" xfId="3993"/>
    <cellStyle name="Comma 2 5 6 3 2 2" xfId="9335"/>
    <cellStyle name="Comma 2 5 6 3 3" xfId="6687"/>
    <cellStyle name="Comma 2 5 6 4" xfId="1294"/>
    <cellStyle name="Comma 2 5 6 4 2" xfId="3994"/>
    <cellStyle name="Comma 2 5 6 4 2 2" xfId="9336"/>
    <cellStyle name="Comma 2 5 6 4 3" xfId="6688"/>
    <cellStyle name="Comma 2 5 6 5" xfId="3990"/>
    <cellStyle name="Comma 2 5 6 5 2" xfId="9332"/>
    <cellStyle name="Comma 2 5 6 6" xfId="6684"/>
    <cellStyle name="Comma 2 5 7" xfId="1295"/>
    <cellStyle name="Comma 2 5 7 2" xfId="1296"/>
    <cellStyle name="Comma 2 5 7 2 2" xfId="1297"/>
    <cellStyle name="Comma 2 5 7 2 2 2" xfId="3997"/>
    <cellStyle name="Comma 2 5 7 2 2 2 2" xfId="9339"/>
    <cellStyle name="Comma 2 5 7 2 2 3" xfId="6691"/>
    <cellStyle name="Comma 2 5 7 2 3" xfId="3996"/>
    <cellStyle name="Comma 2 5 7 2 3 2" xfId="9338"/>
    <cellStyle name="Comma 2 5 7 2 4" xfId="6690"/>
    <cellStyle name="Comma 2 5 7 3" xfId="1298"/>
    <cellStyle name="Comma 2 5 7 3 2" xfId="3998"/>
    <cellStyle name="Comma 2 5 7 3 2 2" xfId="9340"/>
    <cellStyle name="Comma 2 5 7 3 3" xfId="6692"/>
    <cellStyle name="Comma 2 5 7 4" xfId="1299"/>
    <cellStyle name="Comma 2 5 7 4 2" xfId="3999"/>
    <cellStyle name="Comma 2 5 7 4 2 2" xfId="9341"/>
    <cellStyle name="Comma 2 5 7 4 3" xfId="6693"/>
    <cellStyle name="Comma 2 5 7 5" xfId="3995"/>
    <cellStyle name="Comma 2 5 7 5 2" xfId="9337"/>
    <cellStyle name="Comma 2 5 7 6" xfId="6689"/>
    <cellStyle name="Comma 2 5 8" xfId="1300"/>
    <cellStyle name="Comma 2 5 8 2" xfId="1301"/>
    <cellStyle name="Comma 2 5 8 2 2" xfId="1302"/>
    <cellStyle name="Comma 2 5 8 2 2 2" xfId="4002"/>
    <cellStyle name="Comma 2 5 8 2 2 2 2" xfId="9344"/>
    <cellStyle name="Comma 2 5 8 2 2 3" xfId="6696"/>
    <cellStyle name="Comma 2 5 8 2 3" xfId="4001"/>
    <cellStyle name="Comma 2 5 8 2 3 2" xfId="9343"/>
    <cellStyle name="Comma 2 5 8 2 4" xfId="6695"/>
    <cellStyle name="Comma 2 5 8 3" xfId="1303"/>
    <cellStyle name="Comma 2 5 8 3 2" xfId="4003"/>
    <cellStyle name="Comma 2 5 8 3 2 2" xfId="9345"/>
    <cellStyle name="Comma 2 5 8 3 3" xfId="6697"/>
    <cellStyle name="Comma 2 5 8 4" xfId="1304"/>
    <cellStyle name="Comma 2 5 8 4 2" xfId="4004"/>
    <cellStyle name="Comma 2 5 8 4 2 2" xfId="9346"/>
    <cellStyle name="Comma 2 5 8 4 3" xfId="6698"/>
    <cellStyle name="Comma 2 5 8 5" xfId="4000"/>
    <cellStyle name="Comma 2 5 8 5 2" xfId="9342"/>
    <cellStyle name="Comma 2 5 8 6" xfId="6694"/>
    <cellStyle name="Comma 2 5 9" xfId="1305"/>
    <cellStyle name="Comma 2 5 9 2" xfId="1306"/>
    <cellStyle name="Comma 2 5 9 2 2" xfId="1307"/>
    <cellStyle name="Comma 2 5 9 2 2 2" xfId="4007"/>
    <cellStyle name="Comma 2 5 9 2 2 2 2" xfId="9349"/>
    <cellStyle name="Comma 2 5 9 2 2 3" xfId="6701"/>
    <cellStyle name="Comma 2 5 9 2 3" xfId="4006"/>
    <cellStyle name="Comma 2 5 9 2 3 2" xfId="9348"/>
    <cellStyle name="Comma 2 5 9 2 4" xfId="6700"/>
    <cellStyle name="Comma 2 5 9 3" xfId="1308"/>
    <cellStyle name="Comma 2 5 9 3 2" xfId="4008"/>
    <cellStyle name="Comma 2 5 9 3 2 2" xfId="9350"/>
    <cellStyle name="Comma 2 5 9 3 3" xfId="6702"/>
    <cellStyle name="Comma 2 5 9 4" xfId="1309"/>
    <cellStyle name="Comma 2 5 9 4 2" xfId="4009"/>
    <cellStyle name="Comma 2 5 9 4 2 2" xfId="9351"/>
    <cellStyle name="Comma 2 5 9 4 3" xfId="6703"/>
    <cellStyle name="Comma 2 5 9 5" xfId="4005"/>
    <cellStyle name="Comma 2 5 9 5 2" xfId="9347"/>
    <cellStyle name="Comma 2 5 9 6" xfId="6699"/>
    <cellStyle name="Comma 2 6" xfId="296"/>
    <cellStyle name="Comma 2 6 10" xfId="1311"/>
    <cellStyle name="Comma 2 6 10 2" xfId="4011"/>
    <cellStyle name="Comma 2 6 10 2 2" xfId="9353"/>
    <cellStyle name="Comma 2 6 10 3" xfId="6705"/>
    <cellStyle name="Comma 2 6 11" xfId="2809"/>
    <cellStyle name="Comma 2 6 11 2" xfId="5482"/>
    <cellStyle name="Comma 2 6 11 2 2" xfId="10817"/>
    <cellStyle name="Comma 2 6 11 3" xfId="8174"/>
    <cellStyle name="Comma 2 6 12" xfId="2868"/>
    <cellStyle name="Comma 2 6 12 2" xfId="5541"/>
    <cellStyle name="Comma 2 6 12 2 2" xfId="10871"/>
    <cellStyle name="Comma 2 6 12 3" xfId="8230"/>
    <cellStyle name="Comma 2 6 13" xfId="1310"/>
    <cellStyle name="Comma 2 6 13 2" xfId="4010"/>
    <cellStyle name="Comma 2 6 13 2 2" xfId="9352"/>
    <cellStyle name="Comma 2 6 13 3" xfId="6704"/>
    <cellStyle name="Comma 2 6 14" xfId="3003"/>
    <cellStyle name="Comma 2 6 14 2" xfId="8346"/>
    <cellStyle name="Comma 2 6 15" xfId="5698"/>
    <cellStyle name="Comma 2 6 2" xfId="350"/>
    <cellStyle name="Comma 2 6 2 10" xfId="2922"/>
    <cellStyle name="Comma 2 6 2 10 2" xfId="5595"/>
    <cellStyle name="Comma 2 6 2 10 2 2" xfId="10925"/>
    <cellStyle name="Comma 2 6 2 10 3" xfId="8284"/>
    <cellStyle name="Comma 2 6 2 11" xfId="1312"/>
    <cellStyle name="Comma 2 6 2 11 2" xfId="4012"/>
    <cellStyle name="Comma 2 6 2 11 2 2" xfId="9354"/>
    <cellStyle name="Comma 2 6 2 11 3" xfId="6706"/>
    <cellStyle name="Comma 2 6 2 12" xfId="3057"/>
    <cellStyle name="Comma 2 6 2 12 2" xfId="8400"/>
    <cellStyle name="Comma 2 6 2 13" xfId="5752"/>
    <cellStyle name="Comma 2 6 2 2" xfId="1313"/>
    <cellStyle name="Comma 2 6 2 2 2" xfId="1314"/>
    <cellStyle name="Comma 2 6 2 2 2 2" xfId="1315"/>
    <cellStyle name="Comma 2 6 2 2 2 2 2" xfId="4015"/>
    <cellStyle name="Comma 2 6 2 2 2 2 2 2" xfId="9357"/>
    <cellStyle name="Comma 2 6 2 2 2 2 3" xfId="6709"/>
    <cellStyle name="Comma 2 6 2 2 2 3" xfId="4014"/>
    <cellStyle name="Comma 2 6 2 2 2 3 2" xfId="9356"/>
    <cellStyle name="Comma 2 6 2 2 2 4" xfId="6708"/>
    <cellStyle name="Comma 2 6 2 2 3" xfId="1316"/>
    <cellStyle name="Comma 2 6 2 2 3 2" xfId="4016"/>
    <cellStyle name="Comma 2 6 2 2 3 2 2" xfId="9358"/>
    <cellStyle name="Comma 2 6 2 2 3 3" xfId="6710"/>
    <cellStyle name="Comma 2 6 2 2 4" xfId="1317"/>
    <cellStyle name="Comma 2 6 2 2 4 2" xfId="4017"/>
    <cellStyle name="Comma 2 6 2 2 4 2 2" xfId="9359"/>
    <cellStyle name="Comma 2 6 2 2 4 3" xfId="6711"/>
    <cellStyle name="Comma 2 6 2 2 5" xfId="4013"/>
    <cellStyle name="Comma 2 6 2 2 5 2" xfId="9355"/>
    <cellStyle name="Comma 2 6 2 2 6" xfId="6707"/>
    <cellStyle name="Comma 2 6 2 3" xfId="1318"/>
    <cellStyle name="Comma 2 6 2 3 2" xfId="1319"/>
    <cellStyle name="Comma 2 6 2 3 2 2" xfId="1320"/>
    <cellStyle name="Comma 2 6 2 3 2 2 2" xfId="4020"/>
    <cellStyle name="Comma 2 6 2 3 2 2 2 2" xfId="9362"/>
    <cellStyle name="Comma 2 6 2 3 2 2 3" xfId="6714"/>
    <cellStyle name="Comma 2 6 2 3 2 3" xfId="4019"/>
    <cellStyle name="Comma 2 6 2 3 2 3 2" xfId="9361"/>
    <cellStyle name="Comma 2 6 2 3 2 4" xfId="6713"/>
    <cellStyle name="Comma 2 6 2 3 3" xfId="1321"/>
    <cellStyle name="Comma 2 6 2 3 3 2" xfId="4021"/>
    <cellStyle name="Comma 2 6 2 3 3 2 2" xfId="9363"/>
    <cellStyle name="Comma 2 6 2 3 3 3" xfId="6715"/>
    <cellStyle name="Comma 2 6 2 3 4" xfId="1322"/>
    <cellStyle name="Comma 2 6 2 3 4 2" xfId="4022"/>
    <cellStyle name="Comma 2 6 2 3 4 2 2" xfId="9364"/>
    <cellStyle name="Comma 2 6 2 3 4 3" xfId="6716"/>
    <cellStyle name="Comma 2 6 2 3 5" xfId="4018"/>
    <cellStyle name="Comma 2 6 2 3 5 2" xfId="9360"/>
    <cellStyle name="Comma 2 6 2 3 6" xfId="6712"/>
    <cellStyle name="Comma 2 6 2 4" xfId="1323"/>
    <cellStyle name="Comma 2 6 2 4 2" xfId="1324"/>
    <cellStyle name="Comma 2 6 2 4 2 2" xfId="1325"/>
    <cellStyle name="Comma 2 6 2 4 2 2 2" xfId="4025"/>
    <cellStyle name="Comma 2 6 2 4 2 2 2 2" xfId="9367"/>
    <cellStyle name="Comma 2 6 2 4 2 2 3" xfId="6719"/>
    <cellStyle name="Comma 2 6 2 4 2 3" xfId="4024"/>
    <cellStyle name="Comma 2 6 2 4 2 3 2" xfId="9366"/>
    <cellStyle name="Comma 2 6 2 4 2 4" xfId="6718"/>
    <cellStyle name="Comma 2 6 2 4 3" xfId="1326"/>
    <cellStyle name="Comma 2 6 2 4 3 2" xfId="4026"/>
    <cellStyle name="Comma 2 6 2 4 3 2 2" xfId="9368"/>
    <cellStyle name="Comma 2 6 2 4 3 3" xfId="6720"/>
    <cellStyle name="Comma 2 6 2 4 4" xfId="1327"/>
    <cellStyle name="Comma 2 6 2 4 4 2" xfId="4027"/>
    <cellStyle name="Comma 2 6 2 4 4 2 2" xfId="9369"/>
    <cellStyle name="Comma 2 6 2 4 4 3" xfId="6721"/>
    <cellStyle name="Comma 2 6 2 4 5" xfId="4023"/>
    <cellStyle name="Comma 2 6 2 4 5 2" xfId="9365"/>
    <cellStyle name="Comma 2 6 2 4 6" xfId="6717"/>
    <cellStyle name="Comma 2 6 2 5" xfId="1328"/>
    <cellStyle name="Comma 2 6 2 5 2" xfId="1329"/>
    <cellStyle name="Comma 2 6 2 5 2 2" xfId="1330"/>
    <cellStyle name="Comma 2 6 2 5 2 2 2" xfId="4030"/>
    <cellStyle name="Comma 2 6 2 5 2 2 2 2" xfId="9372"/>
    <cellStyle name="Comma 2 6 2 5 2 2 3" xfId="6724"/>
    <cellStyle name="Comma 2 6 2 5 2 3" xfId="4029"/>
    <cellStyle name="Comma 2 6 2 5 2 3 2" xfId="9371"/>
    <cellStyle name="Comma 2 6 2 5 2 4" xfId="6723"/>
    <cellStyle name="Comma 2 6 2 5 3" xfId="1331"/>
    <cellStyle name="Comma 2 6 2 5 3 2" xfId="4031"/>
    <cellStyle name="Comma 2 6 2 5 3 2 2" xfId="9373"/>
    <cellStyle name="Comma 2 6 2 5 3 3" xfId="6725"/>
    <cellStyle name="Comma 2 6 2 5 4" xfId="1332"/>
    <cellStyle name="Comma 2 6 2 5 4 2" xfId="4032"/>
    <cellStyle name="Comma 2 6 2 5 4 2 2" xfId="9374"/>
    <cellStyle name="Comma 2 6 2 5 4 3" xfId="6726"/>
    <cellStyle name="Comma 2 6 2 5 5" xfId="4028"/>
    <cellStyle name="Comma 2 6 2 5 5 2" xfId="9370"/>
    <cellStyle name="Comma 2 6 2 5 6" xfId="6722"/>
    <cellStyle name="Comma 2 6 2 6" xfId="1333"/>
    <cellStyle name="Comma 2 6 2 6 2" xfId="1334"/>
    <cellStyle name="Comma 2 6 2 6 2 2" xfId="4034"/>
    <cellStyle name="Comma 2 6 2 6 2 2 2" xfId="9376"/>
    <cellStyle name="Comma 2 6 2 6 2 3" xfId="6728"/>
    <cellStyle name="Comma 2 6 2 6 3" xfId="1335"/>
    <cellStyle name="Comma 2 6 2 6 3 2" xfId="4035"/>
    <cellStyle name="Comma 2 6 2 6 3 2 2" xfId="9377"/>
    <cellStyle name="Comma 2 6 2 6 3 3" xfId="6729"/>
    <cellStyle name="Comma 2 6 2 6 4" xfId="4033"/>
    <cellStyle name="Comma 2 6 2 6 4 2" xfId="9375"/>
    <cellStyle name="Comma 2 6 2 6 5" xfId="6727"/>
    <cellStyle name="Comma 2 6 2 7" xfId="1336"/>
    <cellStyle name="Comma 2 6 2 7 2" xfId="1337"/>
    <cellStyle name="Comma 2 6 2 7 2 2" xfId="4037"/>
    <cellStyle name="Comma 2 6 2 7 2 2 2" xfId="9379"/>
    <cellStyle name="Comma 2 6 2 7 2 3" xfId="6731"/>
    <cellStyle name="Comma 2 6 2 7 3" xfId="4036"/>
    <cellStyle name="Comma 2 6 2 7 3 2" xfId="9378"/>
    <cellStyle name="Comma 2 6 2 7 4" xfId="6730"/>
    <cellStyle name="Comma 2 6 2 8" xfId="1338"/>
    <cellStyle name="Comma 2 6 2 8 2" xfId="4038"/>
    <cellStyle name="Comma 2 6 2 8 2 2" xfId="9380"/>
    <cellStyle name="Comma 2 6 2 8 3" xfId="6732"/>
    <cellStyle name="Comma 2 6 2 9" xfId="1339"/>
    <cellStyle name="Comma 2 6 2 9 2" xfId="4039"/>
    <cellStyle name="Comma 2 6 2 9 2 2" xfId="9381"/>
    <cellStyle name="Comma 2 6 2 9 3" xfId="6733"/>
    <cellStyle name="Comma 2 6 3" xfId="1340"/>
    <cellStyle name="Comma 2 6 3 2" xfId="1341"/>
    <cellStyle name="Comma 2 6 3 2 2" xfId="1342"/>
    <cellStyle name="Comma 2 6 3 2 2 2" xfId="4042"/>
    <cellStyle name="Comma 2 6 3 2 2 2 2" xfId="9384"/>
    <cellStyle name="Comma 2 6 3 2 2 3" xfId="6736"/>
    <cellStyle name="Comma 2 6 3 2 3" xfId="4041"/>
    <cellStyle name="Comma 2 6 3 2 3 2" xfId="9383"/>
    <cellStyle name="Comma 2 6 3 2 4" xfId="6735"/>
    <cellStyle name="Comma 2 6 3 3" xfId="1343"/>
    <cellStyle name="Comma 2 6 3 3 2" xfId="4043"/>
    <cellStyle name="Comma 2 6 3 3 2 2" xfId="9385"/>
    <cellStyle name="Comma 2 6 3 3 3" xfId="6737"/>
    <cellStyle name="Comma 2 6 3 4" xfId="1344"/>
    <cellStyle name="Comma 2 6 3 4 2" xfId="4044"/>
    <cellStyle name="Comma 2 6 3 4 2 2" xfId="9386"/>
    <cellStyle name="Comma 2 6 3 4 3" xfId="6738"/>
    <cellStyle name="Comma 2 6 3 5" xfId="4040"/>
    <cellStyle name="Comma 2 6 3 5 2" xfId="9382"/>
    <cellStyle name="Comma 2 6 3 6" xfId="6734"/>
    <cellStyle name="Comma 2 6 4" xfId="1345"/>
    <cellStyle name="Comma 2 6 4 2" xfId="1346"/>
    <cellStyle name="Comma 2 6 4 2 2" xfId="1347"/>
    <cellStyle name="Comma 2 6 4 2 2 2" xfId="4047"/>
    <cellStyle name="Comma 2 6 4 2 2 2 2" xfId="9389"/>
    <cellStyle name="Comma 2 6 4 2 2 3" xfId="6741"/>
    <cellStyle name="Comma 2 6 4 2 3" xfId="4046"/>
    <cellStyle name="Comma 2 6 4 2 3 2" xfId="9388"/>
    <cellStyle name="Comma 2 6 4 2 4" xfId="6740"/>
    <cellStyle name="Comma 2 6 4 3" xfId="1348"/>
    <cellStyle name="Comma 2 6 4 3 2" xfId="4048"/>
    <cellStyle name="Comma 2 6 4 3 2 2" xfId="9390"/>
    <cellStyle name="Comma 2 6 4 3 3" xfId="6742"/>
    <cellStyle name="Comma 2 6 4 4" xfId="1349"/>
    <cellStyle name="Comma 2 6 4 4 2" xfId="4049"/>
    <cellStyle name="Comma 2 6 4 4 2 2" xfId="9391"/>
    <cellStyle name="Comma 2 6 4 4 3" xfId="6743"/>
    <cellStyle name="Comma 2 6 4 5" xfId="4045"/>
    <cellStyle name="Comma 2 6 4 5 2" xfId="9387"/>
    <cellStyle name="Comma 2 6 4 6" xfId="6739"/>
    <cellStyle name="Comma 2 6 5" xfId="1350"/>
    <cellStyle name="Comma 2 6 5 2" xfId="1351"/>
    <cellStyle name="Comma 2 6 5 2 2" xfId="1352"/>
    <cellStyle name="Comma 2 6 5 2 2 2" xfId="4052"/>
    <cellStyle name="Comma 2 6 5 2 2 2 2" xfId="9394"/>
    <cellStyle name="Comma 2 6 5 2 2 3" xfId="6746"/>
    <cellStyle name="Comma 2 6 5 2 3" xfId="4051"/>
    <cellStyle name="Comma 2 6 5 2 3 2" xfId="9393"/>
    <cellStyle name="Comma 2 6 5 2 4" xfId="6745"/>
    <cellStyle name="Comma 2 6 5 3" xfId="1353"/>
    <cellStyle name="Comma 2 6 5 3 2" xfId="4053"/>
    <cellStyle name="Comma 2 6 5 3 2 2" xfId="9395"/>
    <cellStyle name="Comma 2 6 5 3 3" xfId="6747"/>
    <cellStyle name="Comma 2 6 5 4" xfId="1354"/>
    <cellStyle name="Comma 2 6 5 4 2" xfId="4054"/>
    <cellStyle name="Comma 2 6 5 4 2 2" xfId="9396"/>
    <cellStyle name="Comma 2 6 5 4 3" xfId="6748"/>
    <cellStyle name="Comma 2 6 5 5" xfId="4050"/>
    <cellStyle name="Comma 2 6 5 5 2" xfId="9392"/>
    <cellStyle name="Comma 2 6 5 6" xfId="6744"/>
    <cellStyle name="Comma 2 6 6" xfId="1355"/>
    <cellStyle name="Comma 2 6 6 2" xfId="1356"/>
    <cellStyle name="Comma 2 6 6 2 2" xfId="1357"/>
    <cellStyle name="Comma 2 6 6 2 2 2" xfId="4057"/>
    <cellStyle name="Comma 2 6 6 2 2 2 2" xfId="9399"/>
    <cellStyle name="Comma 2 6 6 2 2 3" xfId="6751"/>
    <cellStyle name="Comma 2 6 6 2 3" xfId="4056"/>
    <cellStyle name="Comma 2 6 6 2 3 2" xfId="9398"/>
    <cellStyle name="Comma 2 6 6 2 4" xfId="6750"/>
    <cellStyle name="Comma 2 6 6 3" xfId="1358"/>
    <cellStyle name="Comma 2 6 6 3 2" xfId="4058"/>
    <cellStyle name="Comma 2 6 6 3 2 2" xfId="9400"/>
    <cellStyle name="Comma 2 6 6 3 3" xfId="6752"/>
    <cellStyle name="Comma 2 6 6 4" xfId="1359"/>
    <cellStyle name="Comma 2 6 6 4 2" xfId="4059"/>
    <cellStyle name="Comma 2 6 6 4 2 2" xfId="9401"/>
    <cellStyle name="Comma 2 6 6 4 3" xfId="6753"/>
    <cellStyle name="Comma 2 6 6 5" xfId="4055"/>
    <cellStyle name="Comma 2 6 6 5 2" xfId="9397"/>
    <cellStyle name="Comma 2 6 6 6" xfId="6749"/>
    <cellStyle name="Comma 2 6 7" xfId="1360"/>
    <cellStyle name="Comma 2 6 7 2" xfId="1361"/>
    <cellStyle name="Comma 2 6 7 2 2" xfId="4061"/>
    <cellStyle name="Comma 2 6 7 2 2 2" xfId="9403"/>
    <cellStyle name="Comma 2 6 7 2 3" xfId="6755"/>
    <cellStyle name="Comma 2 6 7 3" xfId="1362"/>
    <cellStyle name="Comma 2 6 7 3 2" xfId="4062"/>
    <cellStyle name="Comma 2 6 7 3 2 2" xfId="9404"/>
    <cellStyle name="Comma 2 6 7 3 3" xfId="6756"/>
    <cellStyle name="Comma 2 6 7 4" xfId="4060"/>
    <cellStyle name="Comma 2 6 7 4 2" xfId="9402"/>
    <cellStyle name="Comma 2 6 7 5" xfId="6754"/>
    <cellStyle name="Comma 2 6 8" xfId="1363"/>
    <cellStyle name="Comma 2 6 8 2" xfId="1364"/>
    <cellStyle name="Comma 2 6 8 2 2" xfId="4064"/>
    <cellStyle name="Comma 2 6 8 2 2 2" xfId="9406"/>
    <cellStyle name="Comma 2 6 8 2 3" xfId="6758"/>
    <cellStyle name="Comma 2 6 8 3" xfId="4063"/>
    <cellStyle name="Comma 2 6 8 3 2" xfId="9405"/>
    <cellStyle name="Comma 2 6 8 4" xfId="6757"/>
    <cellStyle name="Comma 2 6 9" xfId="1365"/>
    <cellStyle name="Comma 2 6 9 2" xfId="4065"/>
    <cellStyle name="Comma 2 6 9 2 2" xfId="9407"/>
    <cellStyle name="Comma 2 6 9 3" xfId="6759"/>
    <cellStyle name="Comma 2 7" xfId="323"/>
    <cellStyle name="Comma 2 7 10" xfId="1367"/>
    <cellStyle name="Comma 2 7 10 2" xfId="4067"/>
    <cellStyle name="Comma 2 7 10 2 2" xfId="9409"/>
    <cellStyle name="Comma 2 7 10 3" xfId="6761"/>
    <cellStyle name="Comma 2 7 11" xfId="2895"/>
    <cellStyle name="Comma 2 7 11 2" xfId="5568"/>
    <cellStyle name="Comma 2 7 11 2 2" xfId="10898"/>
    <cellStyle name="Comma 2 7 11 3" xfId="8257"/>
    <cellStyle name="Comma 2 7 12" xfId="1366"/>
    <cellStyle name="Comma 2 7 12 2" xfId="4066"/>
    <cellStyle name="Comma 2 7 12 2 2" xfId="9408"/>
    <cellStyle name="Comma 2 7 12 3" xfId="6760"/>
    <cellStyle name="Comma 2 7 13" xfId="3030"/>
    <cellStyle name="Comma 2 7 13 2" xfId="8373"/>
    <cellStyle name="Comma 2 7 14" xfId="5725"/>
    <cellStyle name="Comma 2 7 2" xfId="1368"/>
    <cellStyle name="Comma 2 7 2 10" xfId="4068"/>
    <cellStyle name="Comma 2 7 2 10 2" xfId="9410"/>
    <cellStyle name="Comma 2 7 2 11" xfId="6762"/>
    <cellStyle name="Comma 2 7 2 2" xfId="1369"/>
    <cellStyle name="Comma 2 7 2 2 2" xfId="1370"/>
    <cellStyle name="Comma 2 7 2 2 2 2" xfId="1371"/>
    <cellStyle name="Comma 2 7 2 2 2 2 2" xfId="4071"/>
    <cellStyle name="Comma 2 7 2 2 2 2 2 2" xfId="9413"/>
    <cellStyle name="Comma 2 7 2 2 2 2 3" xfId="6765"/>
    <cellStyle name="Comma 2 7 2 2 2 3" xfId="4070"/>
    <cellStyle name="Comma 2 7 2 2 2 3 2" xfId="9412"/>
    <cellStyle name="Comma 2 7 2 2 2 4" xfId="6764"/>
    <cellStyle name="Comma 2 7 2 2 3" xfId="1372"/>
    <cellStyle name="Comma 2 7 2 2 3 2" xfId="4072"/>
    <cellStyle name="Comma 2 7 2 2 3 2 2" xfId="9414"/>
    <cellStyle name="Comma 2 7 2 2 3 3" xfId="6766"/>
    <cellStyle name="Comma 2 7 2 2 4" xfId="1373"/>
    <cellStyle name="Comma 2 7 2 2 4 2" xfId="4073"/>
    <cellStyle name="Comma 2 7 2 2 4 2 2" xfId="9415"/>
    <cellStyle name="Comma 2 7 2 2 4 3" xfId="6767"/>
    <cellStyle name="Comma 2 7 2 2 5" xfId="4069"/>
    <cellStyle name="Comma 2 7 2 2 5 2" xfId="9411"/>
    <cellStyle name="Comma 2 7 2 2 6" xfId="6763"/>
    <cellStyle name="Comma 2 7 2 3" xfId="1374"/>
    <cellStyle name="Comma 2 7 2 3 2" xfId="1375"/>
    <cellStyle name="Comma 2 7 2 3 2 2" xfId="1376"/>
    <cellStyle name="Comma 2 7 2 3 2 2 2" xfId="4076"/>
    <cellStyle name="Comma 2 7 2 3 2 2 2 2" xfId="9418"/>
    <cellStyle name="Comma 2 7 2 3 2 2 3" xfId="6770"/>
    <cellStyle name="Comma 2 7 2 3 2 3" xfId="4075"/>
    <cellStyle name="Comma 2 7 2 3 2 3 2" xfId="9417"/>
    <cellStyle name="Comma 2 7 2 3 2 4" xfId="6769"/>
    <cellStyle name="Comma 2 7 2 3 3" xfId="1377"/>
    <cellStyle name="Comma 2 7 2 3 3 2" xfId="4077"/>
    <cellStyle name="Comma 2 7 2 3 3 2 2" xfId="9419"/>
    <cellStyle name="Comma 2 7 2 3 3 3" xfId="6771"/>
    <cellStyle name="Comma 2 7 2 3 4" xfId="1378"/>
    <cellStyle name="Comma 2 7 2 3 4 2" xfId="4078"/>
    <cellStyle name="Comma 2 7 2 3 4 2 2" xfId="9420"/>
    <cellStyle name="Comma 2 7 2 3 4 3" xfId="6772"/>
    <cellStyle name="Comma 2 7 2 3 5" xfId="4074"/>
    <cellStyle name="Comma 2 7 2 3 5 2" xfId="9416"/>
    <cellStyle name="Comma 2 7 2 3 6" xfId="6768"/>
    <cellStyle name="Comma 2 7 2 4" xfId="1379"/>
    <cellStyle name="Comma 2 7 2 4 2" xfId="1380"/>
    <cellStyle name="Comma 2 7 2 4 2 2" xfId="1381"/>
    <cellStyle name="Comma 2 7 2 4 2 2 2" xfId="4081"/>
    <cellStyle name="Comma 2 7 2 4 2 2 2 2" xfId="9423"/>
    <cellStyle name="Comma 2 7 2 4 2 2 3" xfId="6775"/>
    <cellStyle name="Comma 2 7 2 4 2 3" xfId="4080"/>
    <cellStyle name="Comma 2 7 2 4 2 3 2" xfId="9422"/>
    <cellStyle name="Comma 2 7 2 4 2 4" xfId="6774"/>
    <cellStyle name="Comma 2 7 2 4 3" xfId="1382"/>
    <cellStyle name="Comma 2 7 2 4 3 2" xfId="4082"/>
    <cellStyle name="Comma 2 7 2 4 3 2 2" xfId="9424"/>
    <cellStyle name="Comma 2 7 2 4 3 3" xfId="6776"/>
    <cellStyle name="Comma 2 7 2 4 4" xfId="1383"/>
    <cellStyle name="Comma 2 7 2 4 4 2" xfId="4083"/>
    <cellStyle name="Comma 2 7 2 4 4 2 2" xfId="9425"/>
    <cellStyle name="Comma 2 7 2 4 4 3" xfId="6777"/>
    <cellStyle name="Comma 2 7 2 4 5" xfId="4079"/>
    <cellStyle name="Comma 2 7 2 4 5 2" xfId="9421"/>
    <cellStyle name="Comma 2 7 2 4 6" xfId="6773"/>
    <cellStyle name="Comma 2 7 2 5" xfId="1384"/>
    <cellStyle name="Comma 2 7 2 5 2" xfId="1385"/>
    <cellStyle name="Comma 2 7 2 5 2 2" xfId="1386"/>
    <cellStyle name="Comma 2 7 2 5 2 2 2" xfId="4086"/>
    <cellStyle name="Comma 2 7 2 5 2 2 2 2" xfId="9428"/>
    <cellStyle name="Comma 2 7 2 5 2 2 3" xfId="6780"/>
    <cellStyle name="Comma 2 7 2 5 2 3" xfId="4085"/>
    <cellStyle name="Comma 2 7 2 5 2 3 2" xfId="9427"/>
    <cellStyle name="Comma 2 7 2 5 2 4" xfId="6779"/>
    <cellStyle name="Comma 2 7 2 5 3" xfId="1387"/>
    <cellStyle name="Comma 2 7 2 5 3 2" xfId="4087"/>
    <cellStyle name="Comma 2 7 2 5 3 2 2" xfId="9429"/>
    <cellStyle name="Comma 2 7 2 5 3 3" xfId="6781"/>
    <cellStyle name="Comma 2 7 2 5 4" xfId="1388"/>
    <cellStyle name="Comma 2 7 2 5 4 2" xfId="4088"/>
    <cellStyle name="Comma 2 7 2 5 4 2 2" xfId="9430"/>
    <cellStyle name="Comma 2 7 2 5 4 3" xfId="6782"/>
    <cellStyle name="Comma 2 7 2 5 5" xfId="4084"/>
    <cellStyle name="Comma 2 7 2 5 5 2" xfId="9426"/>
    <cellStyle name="Comma 2 7 2 5 6" xfId="6778"/>
    <cellStyle name="Comma 2 7 2 6" xfId="1389"/>
    <cellStyle name="Comma 2 7 2 6 2" xfId="1390"/>
    <cellStyle name="Comma 2 7 2 6 2 2" xfId="4090"/>
    <cellStyle name="Comma 2 7 2 6 2 2 2" xfId="9432"/>
    <cellStyle name="Comma 2 7 2 6 2 3" xfId="6784"/>
    <cellStyle name="Comma 2 7 2 6 3" xfId="1391"/>
    <cellStyle name="Comma 2 7 2 6 3 2" xfId="4091"/>
    <cellStyle name="Comma 2 7 2 6 3 2 2" xfId="9433"/>
    <cellStyle name="Comma 2 7 2 6 3 3" xfId="6785"/>
    <cellStyle name="Comma 2 7 2 6 4" xfId="4089"/>
    <cellStyle name="Comma 2 7 2 6 4 2" xfId="9431"/>
    <cellStyle name="Comma 2 7 2 6 5" xfId="6783"/>
    <cellStyle name="Comma 2 7 2 7" xfId="1392"/>
    <cellStyle name="Comma 2 7 2 7 2" xfId="1393"/>
    <cellStyle name="Comma 2 7 2 7 2 2" xfId="4093"/>
    <cellStyle name="Comma 2 7 2 7 2 2 2" xfId="9435"/>
    <cellStyle name="Comma 2 7 2 7 2 3" xfId="6787"/>
    <cellStyle name="Comma 2 7 2 7 3" xfId="4092"/>
    <cellStyle name="Comma 2 7 2 7 3 2" xfId="9434"/>
    <cellStyle name="Comma 2 7 2 7 4" xfId="6786"/>
    <cellStyle name="Comma 2 7 2 8" xfId="1394"/>
    <cellStyle name="Comma 2 7 2 8 2" xfId="4094"/>
    <cellStyle name="Comma 2 7 2 8 2 2" xfId="9436"/>
    <cellStyle name="Comma 2 7 2 8 3" xfId="6788"/>
    <cellStyle name="Comma 2 7 2 9" xfId="1395"/>
    <cellStyle name="Comma 2 7 2 9 2" xfId="4095"/>
    <cellStyle name="Comma 2 7 2 9 2 2" xfId="9437"/>
    <cellStyle name="Comma 2 7 2 9 3" xfId="6789"/>
    <cellStyle name="Comma 2 7 3" xfId="1396"/>
    <cellStyle name="Comma 2 7 3 2" xfId="1397"/>
    <cellStyle name="Comma 2 7 3 2 2" xfId="1398"/>
    <cellStyle name="Comma 2 7 3 2 2 2" xfId="4098"/>
    <cellStyle name="Comma 2 7 3 2 2 2 2" xfId="9440"/>
    <cellStyle name="Comma 2 7 3 2 2 3" xfId="6792"/>
    <cellStyle name="Comma 2 7 3 2 3" xfId="4097"/>
    <cellStyle name="Comma 2 7 3 2 3 2" xfId="9439"/>
    <cellStyle name="Comma 2 7 3 2 4" xfId="6791"/>
    <cellStyle name="Comma 2 7 3 3" xfId="1399"/>
    <cellStyle name="Comma 2 7 3 3 2" xfId="4099"/>
    <cellStyle name="Comma 2 7 3 3 2 2" xfId="9441"/>
    <cellStyle name="Comma 2 7 3 3 3" xfId="6793"/>
    <cellStyle name="Comma 2 7 3 4" xfId="1400"/>
    <cellStyle name="Comma 2 7 3 4 2" xfId="4100"/>
    <cellStyle name="Comma 2 7 3 4 2 2" xfId="9442"/>
    <cellStyle name="Comma 2 7 3 4 3" xfId="6794"/>
    <cellStyle name="Comma 2 7 3 5" xfId="4096"/>
    <cellStyle name="Comma 2 7 3 5 2" xfId="9438"/>
    <cellStyle name="Comma 2 7 3 6" xfId="6790"/>
    <cellStyle name="Comma 2 7 4" xfId="1401"/>
    <cellStyle name="Comma 2 7 4 2" xfId="1402"/>
    <cellStyle name="Comma 2 7 4 2 2" xfId="1403"/>
    <cellStyle name="Comma 2 7 4 2 2 2" xfId="4103"/>
    <cellStyle name="Comma 2 7 4 2 2 2 2" xfId="9445"/>
    <cellStyle name="Comma 2 7 4 2 2 3" xfId="6797"/>
    <cellStyle name="Comma 2 7 4 2 3" xfId="4102"/>
    <cellStyle name="Comma 2 7 4 2 3 2" xfId="9444"/>
    <cellStyle name="Comma 2 7 4 2 4" xfId="6796"/>
    <cellStyle name="Comma 2 7 4 3" xfId="1404"/>
    <cellStyle name="Comma 2 7 4 3 2" xfId="4104"/>
    <cellStyle name="Comma 2 7 4 3 2 2" xfId="9446"/>
    <cellStyle name="Comma 2 7 4 3 3" xfId="6798"/>
    <cellStyle name="Comma 2 7 4 4" xfId="1405"/>
    <cellStyle name="Comma 2 7 4 4 2" xfId="4105"/>
    <cellStyle name="Comma 2 7 4 4 2 2" xfId="9447"/>
    <cellStyle name="Comma 2 7 4 4 3" xfId="6799"/>
    <cellStyle name="Comma 2 7 4 5" xfId="4101"/>
    <cellStyle name="Comma 2 7 4 5 2" xfId="9443"/>
    <cellStyle name="Comma 2 7 4 6" xfId="6795"/>
    <cellStyle name="Comma 2 7 5" xfId="1406"/>
    <cellStyle name="Comma 2 7 5 2" xfId="1407"/>
    <cellStyle name="Comma 2 7 5 2 2" xfId="1408"/>
    <cellStyle name="Comma 2 7 5 2 2 2" xfId="4108"/>
    <cellStyle name="Comma 2 7 5 2 2 2 2" xfId="9450"/>
    <cellStyle name="Comma 2 7 5 2 2 3" xfId="6802"/>
    <cellStyle name="Comma 2 7 5 2 3" xfId="4107"/>
    <cellStyle name="Comma 2 7 5 2 3 2" xfId="9449"/>
    <cellStyle name="Comma 2 7 5 2 4" xfId="6801"/>
    <cellStyle name="Comma 2 7 5 3" xfId="1409"/>
    <cellStyle name="Comma 2 7 5 3 2" xfId="4109"/>
    <cellStyle name="Comma 2 7 5 3 2 2" xfId="9451"/>
    <cellStyle name="Comma 2 7 5 3 3" xfId="6803"/>
    <cellStyle name="Comma 2 7 5 4" xfId="1410"/>
    <cellStyle name="Comma 2 7 5 4 2" xfId="4110"/>
    <cellStyle name="Comma 2 7 5 4 2 2" xfId="9452"/>
    <cellStyle name="Comma 2 7 5 4 3" xfId="6804"/>
    <cellStyle name="Comma 2 7 5 5" xfId="4106"/>
    <cellStyle name="Comma 2 7 5 5 2" xfId="9448"/>
    <cellStyle name="Comma 2 7 5 6" xfId="6800"/>
    <cellStyle name="Comma 2 7 6" xfId="1411"/>
    <cellStyle name="Comma 2 7 6 2" xfId="1412"/>
    <cellStyle name="Comma 2 7 6 2 2" xfId="1413"/>
    <cellStyle name="Comma 2 7 6 2 2 2" xfId="4113"/>
    <cellStyle name="Comma 2 7 6 2 2 2 2" xfId="9455"/>
    <cellStyle name="Comma 2 7 6 2 2 3" xfId="6807"/>
    <cellStyle name="Comma 2 7 6 2 3" xfId="4112"/>
    <cellStyle name="Comma 2 7 6 2 3 2" xfId="9454"/>
    <cellStyle name="Comma 2 7 6 2 4" xfId="6806"/>
    <cellStyle name="Comma 2 7 6 3" xfId="1414"/>
    <cellStyle name="Comma 2 7 6 3 2" xfId="4114"/>
    <cellStyle name="Comma 2 7 6 3 2 2" xfId="9456"/>
    <cellStyle name="Comma 2 7 6 3 3" xfId="6808"/>
    <cellStyle name="Comma 2 7 6 4" xfId="1415"/>
    <cellStyle name="Comma 2 7 6 4 2" xfId="4115"/>
    <cellStyle name="Comma 2 7 6 4 2 2" xfId="9457"/>
    <cellStyle name="Comma 2 7 6 4 3" xfId="6809"/>
    <cellStyle name="Comma 2 7 6 5" xfId="4111"/>
    <cellStyle name="Comma 2 7 6 5 2" xfId="9453"/>
    <cellStyle name="Comma 2 7 6 6" xfId="6805"/>
    <cellStyle name="Comma 2 7 7" xfId="1416"/>
    <cellStyle name="Comma 2 7 7 2" xfId="1417"/>
    <cellStyle name="Comma 2 7 7 2 2" xfId="4117"/>
    <cellStyle name="Comma 2 7 7 2 2 2" xfId="9459"/>
    <cellStyle name="Comma 2 7 7 2 3" xfId="6811"/>
    <cellStyle name="Comma 2 7 7 3" xfId="1418"/>
    <cellStyle name="Comma 2 7 7 3 2" xfId="4118"/>
    <cellStyle name="Comma 2 7 7 3 2 2" xfId="9460"/>
    <cellStyle name="Comma 2 7 7 3 3" xfId="6812"/>
    <cellStyle name="Comma 2 7 7 4" xfId="4116"/>
    <cellStyle name="Comma 2 7 7 4 2" xfId="9458"/>
    <cellStyle name="Comma 2 7 7 5" xfId="6810"/>
    <cellStyle name="Comma 2 7 8" xfId="1419"/>
    <cellStyle name="Comma 2 7 8 2" xfId="1420"/>
    <cellStyle name="Comma 2 7 8 2 2" xfId="4120"/>
    <cellStyle name="Comma 2 7 8 2 2 2" xfId="9462"/>
    <cellStyle name="Comma 2 7 8 2 3" xfId="6814"/>
    <cellStyle name="Comma 2 7 8 3" xfId="4119"/>
    <cellStyle name="Comma 2 7 8 3 2" xfId="9461"/>
    <cellStyle name="Comma 2 7 8 4" xfId="6813"/>
    <cellStyle name="Comma 2 7 9" xfId="1421"/>
    <cellStyle name="Comma 2 7 9 2" xfId="4121"/>
    <cellStyle name="Comma 2 7 9 2 2" xfId="9463"/>
    <cellStyle name="Comma 2 7 9 3" xfId="6815"/>
    <cellStyle name="Comma 2 8" xfId="1422"/>
    <cellStyle name="Comma 2 8 10" xfId="1423"/>
    <cellStyle name="Comma 2 8 10 2" xfId="4123"/>
    <cellStyle name="Comma 2 8 10 2 2" xfId="9465"/>
    <cellStyle name="Comma 2 8 10 3" xfId="6817"/>
    <cellStyle name="Comma 2 8 11" xfId="4122"/>
    <cellStyle name="Comma 2 8 11 2" xfId="9464"/>
    <cellStyle name="Comma 2 8 12" xfId="6816"/>
    <cellStyle name="Comma 2 8 2" xfId="1424"/>
    <cellStyle name="Comma 2 8 2 10" xfId="4124"/>
    <cellStyle name="Comma 2 8 2 10 2" xfId="9466"/>
    <cellStyle name="Comma 2 8 2 11" xfId="6818"/>
    <cellStyle name="Comma 2 8 2 2" xfId="1425"/>
    <cellStyle name="Comma 2 8 2 2 2" xfId="1426"/>
    <cellStyle name="Comma 2 8 2 2 2 2" xfId="1427"/>
    <cellStyle name="Comma 2 8 2 2 2 2 2" xfId="4127"/>
    <cellStyle name="Comma 2 8 2 2 2 2 2 2" xfId="9469"/>
    <cellStyle name="Comma 2 8 2 2 2 2 3" xfId="6821"/>
    <cellStyle name="Comma 2 8 2 2 2 3" xfId="4126"/>
    <cellStyle name="Comma 2 8 2 2 2 3 2" xfId="9468"/>
    <cellStyle name="Comma 2 8 2 2 2 4" xfId="6820"/>
    <cellStyle name="Comma 2 8 2 2 3" xfId="1428"/>
    <cellStyle name="Comma 2 8 2 2 3 2" xfId="4128"/>
    <cellStyle name="Comma 2 8 2 2 3 2 2" xfId="9470"/>
    <cellStyle name="Comma 2 8 2 2 3 3" xfId="6822"/>
    <cellStyle name="Comma 2 8 2 2 4" xfId="1429"/>
    <cellStyle name="Comma 2 8 2 2 4 2" xfId="4129"/>
    <cellStyle name="Comma 2 8 2 2 4 2 2" xfId="9471"/>
    <cellStyle name="Comma 2 8 2 2 4 3" xfId="6823"/>
    <cellStyle name="Comma 2 8 2 2 5" xfId="4125"/>
    <cellStyle name="Comma 2 8 2 2 5 2" xfId="9467"/>
    <cellStyle name="Comma 2 8 2 2 6" xfId="6819"/>
    <cellStyle name="Comma 2 8 2 3" xfId="1430"/>
    <cellStyle name="Comma 2 8 2 3 2" xfId="1431"/>
    <cellStyle name="Comma 2 8 2 3 2 2" xfId="1432"/>
    <cellStyle name="Comma 2 8 2 3 2 2 2" xfId="4132"/>
    <cellStyle name="Comma 2 8 2 3 2 2 2 2" xfId="9474"/>
    <cellStyle name="Comma 2 8 2 3 2 2 3" xfId="6826"/>
    <cellStyle name="Comma 2 8 2 3 2 3" xfId="4131"/>
    <cellStyle name="Comma 2 8 2 3 2 3 2" xfId="9473"/>
    <cellStyle name="Comma 2 8 2 3 2 4" xfId="6825"/>
    <cellStyle name="Comma 2 8 2 3 3" xfId="1433"/>
    <cellStyle name="Comma 2 8 2 3 3 2" xfId="4133"/>
    <cellStyle name="Comma 2 8 2 3 3 2 2" xfId="9475"/>
    <cellStyle name="Comma 2 8 2 3 3 3" xfId="6827"/>
    <cellStyle name="Comma 2 8 2 3 4" xfId="1434"/>
    <cellStyle name="Comma 2 8 2 3 4 2" xfId="4134"/>
    <cellStyle name="Comma 2 8 2 3 4 2 2" xfId="9476"/>
    <cellStyle name="Comma 2 8 2 3 4 3" xfId="6828"/>
    <cellStyle name="Comma 2 8 2 3 5" xfId="4130"/>
    <cellStyle name="Comma 2 8 2 3 5 2" xfId="9472"/>
    <cellStyle name="Comma 2 8 2 3 6" xfId="6824"/>
    <cellStyle name="Comma 2 8 2 4" xfId="1435"/>
    <cellStyle name="Comma 2 8 2 4 2" xfId="1436"/>
    <cellStyle name="Comma 2 8 2 4 2 2" xfId="1437"/>
    <cellStyle name="Comma 2 8 2 4 2 2 2" xfId="4137"/>
    <cellStyle name="Comma 2 8 2 4 2 2 2 2" xfId="9479"/>
    <cellStyle name="Comma 2 8 2 4 2 2 3" xfId="6831"/>
    <cellStyle name="Comma 2 8 2 4 2 3" xfId="4136"/>
    <cellStyle name="Comma 2 8 2 4 2 3 2" xfId="9478"/>
    <cellStyle name="Comma 2 8 2 4 2 4" xfId="6830"/>
    <cellStyle name="Comma 2 8 2 4 3" xfId="1438"/>
    <cellStyle name="Comma 2 8 2 4 3 2" xfId="4138"/>
    <cellStyle name="Comma 2 8 2 4 3 2 2" xfId="9480"/>
    <cellStyle name="Comma 2 8 2 4 3 3" xfId="6832"/>
    <cellStyle name="Comma 2 8 2 4 4" xfId="1439"/>
    <cellStyle name="Comma 2 8 2 4 4 2" xfId="4139"/>
    <cellStyle name="Comma 2 8 2 4 4 2 2" xfId="9481"/>
    <cellStyle name="Comma 2 8 2 4 4 3" xfId="6833"/>
    <cellStyle name="Comma 2 8 2 4 5" xfId="4135"/>
    <cellStyle name="Comma 2 8 2 4 5 2" xfId="9477"/>
    <cellStyle name="Comma 2 8 2 4 6" xfId="6829"/>
    <cellStyle name="Comma 2 8 2 5" xfId="1440"/>
    <cellStyle name="Comma 2 8 2 5 2" xfId="1441"/>
    <cellStyle name="Comma 2 8 2 5 2 2" xfId="1442"/>
    <cellStyle name="Comma 2 8 2 5 2 2 2" xfId="4142"/>
    <cellStyle name="Comma 2 8 2 5 2 2 2 2" xfId="9484"/>
    <cellStyle name="Comma 2 8 2 5 2 2 3" xfId="6836"/>
    <cellStyle name="Comma 2 8 2 5 2 3" xfId="4141"/>
    <cellStyle name="Comma 2 8 2 5 2 3 2" xfId="9483"/>
    <cellStyle name="Comma 2 8 2 5 2 4" xfId="6835"/>
    <cellStyle name="Comma 2 8 2 5 3" xfId="1443"/>
    <cellStyle name="Comma 2 8 2 5 3 2" xfId="4143"/>
    <cellStyle name="Comma 2 8 2 5 3 2 2" xfId="9485"/>
    <cellStyle name="Comma 2 8 2 5 3 3" xfId="6837"/>
    <cellStyle name="Comma 2 8 2 5 4" xfId="1444"/>
    <cellStyle name="Comma 2 8 2 5 4 2" xfId="4144"/>
    <cellStyle name="Comma 2 8 2 5 4 2 2" xfId="9486"/>
    <cellStyle name="Comma 2 8 2 5 4 3" xfId="6838"/>
    <cellStyle name="Comma 2 8 2 5 5" xfId="4140"/>
    <cellStyle name="Comma 2 8 2 5 5 2" xfId="9482"/>
    <cellStyle name="Comma 2 8 2 5 6" xfId="6834"/>
    <cellStyle name="Comma 2 8 2 6" xfId="1445"/>
    <cellStyle name="Comma 2 8 2 6 2" xfId="1446"/>
    <cellStyle name="Comma 2 8 2 6 2 2" xfId="4146"/>
    <cellStyle name="Comma 2 8 2 6 2 2 2" xfId="9488"/>
    <cellStyle name="Comma 2 8 2 6 2 3" xfId="6840"/>
    <cellStyle name="Comma 2 8 2 6 3" xfId="1447"/>
    <cellStyle name="Comma 2 8 2 6 3 2" xfId="4147"/>
    <cellStyle name="Comma 2 8 2 6 3 2 2" xfId="9489"/>
    <cellStyle name="Comma 2 8 2 6 3 3" xfId="6841"/>
    <cellStyle name="Comma 2 8 2 6 4" xfId="4145"/>
    <cellStyle name="Comma 2 8 2 6 4 2" xfId="9487"/>
    <cellStyle name="Comma 2 8 2 6 5" xfId="6839"/>
    <cellStyle name="Comma 2 8 2 7" xfId="1448"/>
    <cellStyle name="Comma 2 8 2 7 2" xfId="1449"/>
    <cellStyle name="Comma 2 8 2 7 2 2" xfId="4149"/>
    <cellStyle name="Comma 2 8 2 7 2 2 2" xfId="9491"/>
    <cellStyle name="Comma 2 8 2 7 2 3" xfId="6843"/>
    <cellStyle name="Comma 2 8 2 7 3" xfId="4148"/>
    <cellStyle name="Comma 2 8 2 7 3 2" xfId="9490"/>
    <cellStyle name="Comma 2 8 2 7 4" xfId="6842"/>
    <cellStyle name="Comma 2 8 2 8" xfId="1450"/>
    <cellStyle name="Comma 2 8 2 8 2" xfId="4150"/>
    <cellStyle name="Comma 2 8 2 8 2 2" xfId="9492"/>
    <cellStyle name="Comma 2 8 2 8 3" xfId="6844"/>
    <cellStyle name="Comma 2 8 2 9" xfId="1451"/>
    <cellStyle name="Comma 2 8 2 9 2" xfId="4151"/>
    <cellStyle name="Comma 2 8 2 9 2 2" xfId="9493"/>
    <cellStyle name="Comma 2 8 2 9 3" xfId="6845"/>
    <cellStyle name="Comma 2 8 3" xfId="1452"/>
    <cellStyle name="Comma 2 8 3 2" xfId="1453"/>
    <cellStyle name="Comma 2 8 3 2 2" xfId="1454"/>
    <cellStyle name="Comma 2 8 3 2 2 2" xfId="4154"/>
    <cellStyle name="Comma 2 8 3 2 2 2 2" xfId="9496"/>
    <cellStyle name="Comma 2 8 3 2 2 3" xfId="6848"/>
    <cellStyle name="Comma 2 8 3 2 3" xfId="4153"/>
    <cellStyle name="Comma 2 8 3 2 3 2" xfId="9495"/>
    <cellStyle name="Comma 2 8 3 2 4" xfId="6847"/>
    <cellStyle name="Comma 2 8 3 3" xfId="1455"/>
    <cellStyle name="Comma 2 8 3 3 2" xfId="4155"/>
    <cellStyle name="Comma 2 8 3 3 2 2" xfId="9497"/>
    <cellStyle name="Comma 2 8 3 3 3" xfId="6849"/>
    <cellStyle name="Comma 2 8 3 4" xfId="1456"/>
    <cellStyle name="Comma 2 8 3 4 2" xfId="4156"/>
    <cellStyle name="Comma 2 8 3 4 2 2" xfId="9498"/>
    <cellStyle name="Comma 2 8 3 4 3" xfId="6850"/>
    <cellStyle name="Comma 2 8 3 5" xfId="4152"/>
    <cellStyle name="Comma 2 8 3 5 2" xfId="9494"/>
    <cellStyle name="Comma 2 8 3 6" xfId="6846"/>
    <cellStyle name="Comma 2 8 4" xfId="1457"/>
    <cellStyle name="Comma 2 8 4 2" xfId="1458"/>
    <cellStyle name="Comma 2 8 4 2 2" xfId="1459"/>
    <cellStyle name="Comma 2 8 4 2 2 2" xfId="4159"/>
    <cellStyle name="Comma 2 8 4 2 2 2 2" xfId="9501"/>
    <cellStyle name="Comma 2 8 4 2 2 3" xfId="6853"/>
    <cellStyle name="Comma 2 8 4 2 3" xfId="4158"/>
    <cellStyle name="Comma 2 8 4 2 3 2" xfId="9500"/>
    <cellStyle name="Comma 2 8 4 2 4" xfId="6852"/>
    <cellStyle name="Comma 2 8 4 3" xfId="1460"/>
    <cellStyle name="Comma 2 8 4 3 2" xfId="4160"/>
    <cellStyle name="Comma 2 8 4 3 2 2" xfId="9502"/>
    <cellStyle name="Comma 2 8 4 3 3" xfId="6854"/>
    <cellStyle name="Comma 2 8 4 4" xfId="1461"/>
    <cellStyle name="Comma 2 8 4 4 2" xfId="4161"/>
    <cellStyle name="Comma 2 8 4 4 2 2" xfId="9503"/>
    <cellStyle name="Comma 2 8 4 4 3" xfId="6855"/>
    <cellStyle name="Comma 2 8 4 5" xfId="4157"/>
    <cellStyle name="Comma 2 8 4 5 2" xfId="9499"/>
    <cellStyle name="Comma 2 8 4 6" xfId="6851"/>
    <cellStyle name="Comma 2 8 5" xfId="1462"/>
    <cellStyle name="Comma 2 8 5 2" xfId="1463"/>
    <cellStyle name="Comma 2 8 5 2 2" xfId="1464"/>
    <cellStyle name="Comma 2 8 5 2 2 2" xfId="4164"/>
    <cellStyle name="Comma 2 8 5 2 2 2 2" xfId="9506"/>
    <cellStyle name="Comma 2 8 5 2 2 3" xfId="6858"/>
    <cellStyle name="Comma 2 8 5 2 3" xfId="4163"/>
    <cellStyle name="Comma 2 8 5 2 3 2" xfId="9505"/>
    <cellStyle name="Comma 2 8 5 2 4" xfId="6857"/>
    <cellStyle name="Comma 2 8 5 3" xfId="1465"/>
    <cellStyle name="Comma 2 8 5 3 2" xfId="4165"/>
    <cellStyle name="Comma 2 8 5 3 2 2" xfId="9507"/>
    <cellStyle name="Comma 2 8 5 3 3" xfId="6859"/>
    <cellStyle name="Comma 2 8 5 4" xfId="1466"/>
    <cellStyle name="Comma 2 8 5 4 2" xfId="4166"/>
    <cellStyle name="Comma 2 8 5 4 2 2" xfId="9508"/>
    <cellStyle name="Comma 2 8 5 4 3" xfId="6860"/>
    <cellStyle name="Comma 2 8 5 5" xfId="4162"/>
    <cellStyle name="Comma 2 8 5 5 2" xfId="9504"/>
    <cellStyle name="Comma 2 8 5 6" xfId="6856"/>
    <cellStyle name="Comma 2 8 6" xfId="1467"/>
    <cellStyle name="Comma 2 8 6 2" xfId="1468"/>
    <cellStyle name="Comma 2 8 6 2 2" xfId="1469"/>
    <cellStyle name="Comma 2 8 6 2 2 2" xfId="4169"/>
    <cellStyle name="Comma 2 8 6 2 2 2 2" xfId="9511"/>
    <cellStyle name="Comma 2 8 6 2 2 3" xfId="6863"/>
    <cellStyle name="Comma 2 8 6 2 3" xfId="4168"/>
    <cellStyle name="Comma 2 8 6 2 3 2" xfId="9510"/>
    <cellStyle name="Comma 2 8 6 2 4" xfId="6862"/>
    <cellStyle name="Comma 2 8 6 3" xfId="1470"/>
    <cellStyle name="Comma 2 8 6 3 2" xfId="4170"/>
    <cellStyle name="Comma 2 8 6 3 2 2" xfId="9512"/>
    <cellStyle name="Comma 2 8 6 3 3" xfId="6864"/>
    <cellStyle name="Comma 2 8 6 4" xfId="1471"/>
    <cellStyle name="Comma 2 8 6 4 2" xfId="4171"/>
    <cellStyle name="Comma 2 8 6 4 2 2" xfId="9513"/>
    <cellStyle name="Comma 2 8 6 4 3" xfId="6865"/>
    <cellStyle name="Comma 2 8 6 5" xfId="4167"/>
    <cellStyle name="Comma 2 8 6 5 2" xfId="9509"/>
    <cellStyle name="Comma 2 8 6 6" xfId="6861"/>
    <cellStyle name="Comma 2 8 7" xfId="1472"/>
    <cellStyle name="Comma 2 8 7 2" xfId="1473"/>
    <cellStyle name="Comma 2 8 7 2 2" xfId="4173"/>
    <cellStyle name="Comma 2 8 7 2 2 2" xfId="9515"/>
    <cellStyle name="Comma 2 8 7 2 3" xfId="6867"/>
    <cellStyle name="Comma 2 8 7 3" xfId="1474"/>
    <cellStyle name="Comma 2 8 7 3 2" xfId="4174"/>
    <cellStyle name="Comma 2 8 7 3 2 2" xfId="9516"/>
    <cellStyle name="Comma 2 8 7 3 3" xfId="6868"/>
    <cellStyle name="Comma 2 8 7 4" xfId="4172"/>
    <cellStyle name="Comma 2 8 7 4 2" xfId="9514"/>
    <cellStyle name="Comma 2 8 7 5" xfId="6866"/>
    <cellStyle name="Comma 2 8 8" xfId="1475"/>
    <cellStyle name="Comma 2 8 8 2" xfId="1476"/>
    <cellStyle name="Comma 2 8 8 2 2" xfId="4176"/>
    <cellStyle name="Comma 2 8 8 2 2 2" xfId="9518"/>
    <cellStyle name="Comma 2 8 8 2 3" xfId="6870"/>
    <cellStyle name="Comma 2 8 8 3" xfId="4175"/>
    <cellStyle name="Comma 2 8 8 3 2" xfId="9517"/>
    <cellStyle name="Comma 2 8 8 4" xfId="6869"/>
    <cellStyle name="Comma 2 8 9" xfId="1477"/>
    <cellStyle name="Comma 2 8 9 2" xfId="4177"/>
    <cellStyle name="Comma 2 8 9 2 2" xfId="9519"/>
    <cellStyle name="Comma 2 8 9 3" xfId="6871"/>
    <cellStyle name="Comma 2 9" xfId="1478"/>
    <cellStyle name="Comma 2 9 10" xfId="4178"/>
    <cellStyle name="Comma 2 9 10 2" xfId="9520"/>
    <cellStyle name="Comma 2 9 11" xfId="6872"/>
    <cellStyle name="Comma 2 9 2" xfId="1479"/>
    <cellStyle name="Comma 2 9 2 2" xfId="1480"/>
    <cellStyle name="Comma 2 9 2 2 2" xfId="1481"/>
    <cellStyle name="Comma 2 9 2 2 2 2" xfId="4181"/>
    <cellStyle name="Comma 2 9 2 2 2 2 2" xfId="9523"/>
    <cellStyle name="Comma 2 9 2 2 2 3" xfId="6875"/>
    <cellStyle name="Comma 2 9 2 2 3" xfId="4180"/>
    <cellStyle name="Comma 2 9 2 2 3 2" xfId="9522"/>
    <cellStyle name="Comma 2 9 2 2 4" xfId="6874"/>
    <cellStyle name="Comma 2 9 2 3" xfId="1482"/>
    <cellStyle name="Comma 2 9 2 3 2" xfId="4182"/>
    <cellStyle name="Comma 2 9 2 3 2 2" xfId="9524"/>
    <cellStyle name="Comma 2 9 2 3 3" xfId="6876"/>
    <cellStyle name="Comma 2 9 2 4" xfId="1483"/>
    <cellStyle name="Comma 2 9 2 4 2" xfId="4183"/>
    <cellStyle name="Comma 2 9 2 4 2 2" xfId="9525"/>
    <cellStyle name="Comma 2 9 2 4 3" xfId="6877"/>
    <cellStyle name="Comma 2 9 2 5" xfId="4179"/>
    <cellStyle name="Comma 2 9 2 5 2" xfId="9521"/>
    <cellStyle name="Comma 2 9 2 6" xfId="6873"/>
    <cellStyle name="Comma 2 9 3" xfId="1484"/>
    <cellStyle name="Comma 2 9 3 2" xfId="1485"/>
    <cellStyle name="Comma 2 9 3 2 2" xfId="1486"/>
    <cellStyle name="Comma 2 9 3 2 2 2" xfId="4186"/>
    <cellStyle name="Comma 2 9 3 2 2 2 2" xfId="9528"/>
    <cellStyle name="Comma 2 9 3 2 2 3" xfId="6880"/>
    <cellStyle name="Comma 2 9 3 2 3" xfId="4185"/>
    <cellStyle name="Comma 2 9 3 2 3 2" xfId="9527"/>
    <cellStyle name="Comma 2 9 3 2 4" xfId="6879"/>
    <cellStyle name="Comma 2 9 3 3" xfId="1487"/>
    <cellStyle name="Comma 2 9 3 3 2" xfId="4187"/>
    <cellStyle name="Comma 2 9 3 3 2 2" xfId="9529"/>
    <cellStyle name="Comma 2 9 3 3 3" xfId="6881"/>
    <cellStyle name="Comma 2 9 3 4" xfId="1488"/>
    <cellStyle name="Comma 2 9 3 4 2" xfId="4188"/>
    <cellStyle name="Comma 2 9 3 4 2 2" xfId="9530"/>
    <cellStyle name="Comma 2 9 3 4 3" xfId="6882"/>
    <cellStyle name="Comma 2 9 3 5" xfId="4184"/>
    <cellStyle name="Comma 2 9 3 5 2" xfId="9526"/>
    <cellStyle name="Comma 2 9 3 6" xfId="6878"/>
    <cellStyle name="Comma 2 9 4" xfId="1489"/>
    <cellStyle name="Comma 2 9 4 2" xfId="1490"/>
    <cellStyle name="Comma 2 9 4 2 2" xfId="1491"/>
    <cellStyle name="Comma 2 9 4 2 2 2" xfId="4191"/>
    <cellStyle name="Comma 2 9 4 2 2 2 2" xfId="9533"/>
    <cellStyle name="Comma 2 9 4 2 2 3" xfId="6885"/>
    <cellStyle name="Comma 2 9 4 2 3" xfId="4190"/>
    <cellStyle name="Comma 2 9 4 2 3 2" xfId="9532"/>
    <cellStyle name="Comma 2 9 4 2 4" xfId="6884"/>
    <cellStyle name="Comma 2 9 4 3" xfId="1492"/>
    <cellStyle name="Comma 2 9 4 3 2" xfId="4192"/>
    <cellStyle name="Comma 2 9 4 3 2 2" xfId="9534"/>
    <cellStyle name="Comma 2 9 4 3 3" xfId="6886"/>
    <cellStyle name="Comma 2 9 4 4" xfId="1493"/>
    <cellStyle name="Comma 2 9 4 4 2" xfId="4193"/>
    <cellStyle name="Comma 2 9 4 4 2 2" xfId="9535"/>
    <cellStyle name="Comma 2 9 4 4 3" xfId="6887"/>
    <cellStyle name="Comma 2 9 4 5" xfId="4189"/>
    <cellStyle name="Comma 2 9 4 5 2" xfId="9531"/>
    <cellStyle name="Comma 2 9 4 6" xfId="6883"/>
    <cellStyle name="Comma 2 9 5" xfId="1494"/>
    <cellStyle name="Comma 2 9 5 2" xfId="1495"/>
    <cellStyle name="Comma 2 9 5 2 2" xfId="1496"/>
    <cellStyle name="Comma 2 9 5 2 2 2" xfId="4196"/>
    <cellStyle name="Comma 2 9 5 2 2 2 2" xfId="9538"/>
    <cellStyle name="Comma 2 9 5 2 2 3" xfId="6890"/>
    <cellStyle name="Comma 2 9 5 2 3" xfId="4195"/>
    <cellStyle name="Comma 2 9 5 2 3 2" xfId="9537"/>
    <cellStyle name="Comma 2 9 5 2 4" xfId="6889"/>
    <cellStyle name="Comma 2 9 5 3" xfId="1497"/>
    <cellStyle name="Comma 2 9 5 3 2" xfId="4197"/>
    <cellStyle name="Comma 2 9 5 3 2 2" xfId="9539"/>
    <cellStyle name="Comma 2 9 5 3 3" xfId="6891"/>
    <cellStyle name="Comma 2 9 5 4" xfId="1498"/>
    <cellStyle name="Comma 2 9 5 4 2" xfId="4198"/>
    <cellStyle name="Comma 2 9 5 4 2 2" xfId="9540"/>
    <cellStyle name="Comma 2 9 5 4 3" xfId="6892"/>
    <cellStyle name="Comma 2 9 5 5" xfId="4194"/>
    <cellStyle name="Comma 2 9 5 5 2" xfId="9536"/>
    <cellStyle name="Comma 2 9 5 6" xfId="6888"/>
    <cellStyle name="Comma 2 9 6" xfId="1499"/>
    <cellStyle name="Comma 2 9 6 2" xfId="1500"/>
    <cellStyle name="Comma 2 9 6 2 2" xfId="4200"/>
    <cellStyle name="Comma 2 9 6 2 2 2" xfId="9542"/>
    <cellStyle name="Comma 2 9 6 2 3" xfId="6894"/>
    <cellStyle name="Comma 2 9 6 3" xfId="1501"/>
    <cellStyle name="Comma 2 9 6 3 2" xfId="4201"/>
    <cellStyle name="Comma 2 9 6 3 2 2" xfId="9543"/>
    <cellStyle name="Comma 2 9 6 3 3" xfId="6895"/>
    <cellStyle name="Comma 2 9 6 4" xfId="4199"/>
    <cellStyle name="Comma 2 9 6 4 2" xfId="9541"/>
    <cellStyle name="Comma 2 9 6 5" xfId="6893"/>
    <cellStyle name="Comma 2 9 7" xfId="1502"/>
    <cellStyle name="Comma 2 9 7 2" xfId="1503"/>
    <cellStyle name="Comma 2 9 7 2 2" xfId="4203"/>
    <cellStyle name="Comma 2 9 7 2 2 2" xfId="9545"/>
    <cellStyle name="Comma 2 9 7 2 3" xfId="6897"/>
    <cellStyle name="Comma 2 9 7 3" xfId="4202"/>
    <cellStyle name="Comma 2 9 7 3 2" xfId="9544"/>
    <cellStyle name="Comma 2 9 7 4" xfId="6896"/>
    <cellStyle name="Comma 2 9 8" xfId="1504"/>
    <cellStyle name="Comma 2 9 8 2" xfId="4204"/>
    <cellStyle name="Comma 2 9 8 2 2" xfId="9546"/>
    <cellStyle name="Comma 2 9 8 3" xfId="6898"/>
    <cellStyle name="Comma 2 9 9" xfId="1505"/>
    <cellStyle name="Comma 2 9 9 2" xfId="4205"/>
    <cellStyle name="Comma 2 9 9 2 2" xfId="9547"/>
    <cellStyle name="Comma 2 9 9 3" xfId="6899"/>
    <cellStyle name="Comma 3" xfId="76"/>
    <cellStyle name="Comma 3 10" xfId="1507"/>
    <cellStyle name="Comma 3 10 2" xfId="1508"/>
    <cellStyle name="Comma 3 10 2 2" xfId="4208"/>
    <cellStyle name="Comma 3 10 2 2 2" xfId="9550"/>
    <cellStyle name="Comma 3 10 2 3" xfId="6902"/>
    <cellStyle name="Comma 3 10 3" xfId="1509"/>
    <cellStyle name="Comma 3 10 3 2" xfId="4209"/>
    <cellStyle name="Comma 3 10 3 2 2" xfId="9551"/>
    <cellStyle name="Comma 3 10 3 3" xfId="6903"/>
    <cellStyle name="Comma 3 10 4" xfId="4207"/>
    <cellStyle name="Comma 3 10 4 2" xfId="9549"/>
    <cellStyle name="Comma 3 10 5" xfId="6901"/>
    <cellStyle name="Comma 3 11" xfId="1510"/>
    <cellStyle name="Comma 3 11 2" xfId="1511"/>
    <cellStyle name="Comma 3 11 2 2" xfId="4211"/>
    <cellStyle name="Comma 3 11 2 2 2" xfId="9553"/>
    <cellStyle name="Comma 3 11 2 3" xfId="6905"/>
    <cellStyle name="Comma 3 11 3" xfId="4210"/>
    <cellStyle name="Comma 3 11 3 2" xfId="9552"/>
    <cellStyle name="Comma 3 11 4" xfId="6904"/>
    <cellStyle name="Comma 3 12" xfId="1512"/>
    <cellStyle name="Comma 3 12 2" xfId="4212"/>
    <cellStyle name="Comma 3 12 2 2" xfId="9554"/>
    <cellStyle name="Comma 3 12 3" xfId="6906"/>
    <cellStyle name="Comma 3 13" xfId="1513"/>
    <cellStyle name="Comma 3 13 2" xfId="4213"/>
    <cellStyle name="Comma 3 13 2 2" xfId="9555"/>
    <cellStyle name="Comma 3 13 3" xfId="6907"/>
    <cellStyle name="Comma 3 14" xfId="1514"/>
    <cellStyle name="Comma 3 14 2" xfId="4214"/>
    <cellStyle name="Comma 3 14 2 2" xfId="9556"/>
    <cellStyle name="Comma 3 14 3" xfId="6908"/>
    <cellStyle name="Comma 3 15" xfId="2787"/>
    <cellStyle name="Comma 3 15 2" xfId="5460"/>
    <cellStyle name="Comma 3 15 2 2" xfId="10796"/>
    <cellStyle name="Comma 3 15 3" xfId="8153"/>
    <cellStyle name="Comma 3 16" xfId="2847"/>
    <cellStyle name="Comma 3 16 2" xfId="5520"/>
    <cellStyle name="Comma 3 16 2 2" xfId="10850"/>
    <cellStyle name="Comma 3 16 3" xfId="8209"/>
    <cellStyle name="Comma 3 17" xfId="1506"/>
    <cellStyle name="Comma 3 17 2" xfId="4206"/>
    <cellStyle name="Comma 3 17 2 2" xfId="9548"/>
    <cellStyle name="Comma 3 17 3" xfId="6900"/>
    <cellStyle name="Comma 3 18" xfId="273"/>
    <cellStyle name="Comma 3 18 2" xfId="2980"/>
    <cellStyle name="Comma 3 18 2 2" xfId="8325"/>
    <cellStyle name="Comma 3 18 3" xfId="5676"/>
    <cellStyle name="Comma 3 19" xfId="2952"/>
    <cellStyle name="Comma 3 19 2" xfId="8313"/>
    <cellStyle name="Comma 3 2" xfId="120"/>
    <cellStyle name="Comma 3 2 10" xfId="1516"/>
    <cellStyle name="Comma 3 2 10 2" xfId="4216"/>
    <cellStyle name="Comma 3 2 10 2 2" xfId="9558"/>
    <cellStyle name="Comma 3 2 10 3" xfId="6910"/>
    <cellStyle name="Comma 3 2 11" xfId="2800"/>
    <cellStyle name="Comma 3 2 11 2" xfId="5473"/>
    <cellStyle name="Comma 3 2 11 2 2" xfId="10809"/>
    <cellStyle name="Comma 3 2 11 3" xfId="8166"/>
    <cellStyle name="Comma 3 2 12" xfId="2860"/>
    <cellStyle name="Comma 3 2 12 2" xfId="5533"/>
    <cellStyle name="Comma 3 2 12 2 2" xfId="10863"/>
    <cellStyle name="Comma 3 2 12 3" xfId="8222"/>
    <cellStyle name="Comma 3 2 13" xfId="1515"/>
    <cellStyle name="Comma 3 2 13 2" xfId="4215"/>
    <cellStyle name="Comma 3 2 13 2 2" xfId="9557"/>
    <cellStyle name="Comma 3 2 13 3" xfId="6909"/>
    <cellStyle name="Comma 3 2 14" xfId="286"/>
    <cellStyle name="Comma 3 2 14 2" xfId="2993"/>
    <cellStyle name="Comma 3 2 14 2 2" xfId="8338"/>
    <cellStyle name="Comma 3 2 14 3" xfId="5689"/>
    <cellStyle name="Comma 3 2 15" xfId="2953"/>
    <cellStyle name="Comma 3 2 15 2" xfId="8314"/>
    <cellStyle name="Comma 3 2 16" xfId="5653"/>
    <cellStyle name="Comma 3 2 17" xfId="8135"/>
    <cellStyle name="Comma 3 2 18" xfId="10788"/>
    <cellStyle name="Comma 3 2 19" xfId="10955"/>
    <cellStyle name="Comma 3 2 2" xfId="121"/>
    <cellStyle name="Comma 3 2 2 10" xfId="2828"/>
    <cellStyle name="Comma 3 2 2 10 2" xfId="5501"/>
    <cellStyle name="Comma 3 2 2 10 2 2" xfId="10836"/>
    <cellStyle name="Comma 3 2 2 10 3" xfId="8193"/>
    <cellStyle name="Comma 3 2 2 11" xfId="2887"/>
    <cellStyle name="Comma 3 2 2 11 2" xfId="5560"/>
    <cellStyle name="Comma 3 2 2 11 2 2" xfId="10890"/>
    <cellStyle name="Comma 3 2 2 11 3" xfId="8249"/>
    <cellStyle name="Comma 3 2 2 12" xfId="1517"/>
    <cellStyle name="Comma 3 2 2 12 2" xfId="4217"/>
    <cellStyle name="Comma 3 2 2 12 2 2" xfId="9559"/>
    <cellStyle name="Comma 3 2 2 12 3" xfId="6911"/>
    <cellStyle name="Comma 3 2 2 13" xfId="3022"/>
    <cellStyle name="Comma 3 2 2 13 2" xfId="8365"/>
    <cellStyle name="Comma 3 2 2 14" xfId="5717"/>
    <cellStyle name="Comma 3 2 2 15" xfId="11014"/>
    <cellStyle name="Comma 3 2 2 16" xfId="11017"/>
    <cellStyle name="Comma 3 2 2 17" xfId="315"/>
    <cellStyle name="Comma 3 2 2 2" xfId="369"/>
    <cellStyle name="Comma 3 2 2 2 2" xfId="1519"/>
    <cellStyle name="Comma 3 2 2 2 2 2" xfId="1520"/>
    <cellStyle name="Comma 3 2 2 2 2 2 2" xfId="4220"/>
    <cellStyle name="Comma 3 2 2 2 2 2 2 2" xfId="9562"/>
    <cellStyle name="Comma 3 2 2 2 2 2 3" xfId="6914"/>
    <cellStyle name="Comma 3 2 2 2 2 3" xfId="4219"/>
    <cellStyle name="Comma 3 2 2 2 2 3 2" xfId="9561"/>
    <cellStyle name="Comma 3 2 2 2 2 4" xfId="6913"/>
    <cellStyle name="Comma 3 2 2 2 3" xfId="1521"/>
    <cellStyle name="Comma 3 2 2 2 3 2" xfId="4221"/>
    <cellStyle name="Comma 3 2 2 2 3 2 2" xfId="9563"/>
    <cellStyle name="Comma 3 2 2 2 3 3" xfId="6915"/>
    <cellStyle name="Comma 3 2 2 2 4" xfId="1522"/>
    <cellStyle name="Comma 3 2 2 2 4 2" xfId="4222"/>
    <cellStyle name="Comma 3 2 2 2 4 2 2" xfId="9564"/>
    <cellStyle name="Comma 3 2 2 2 4 3" xfId="6916"/>
    <cellStyle name="Comma 3 2 2 2 5" xfId="2941"/>
    <cellStyle name="Comma 3 2 2 2 5 2" xfId="5614"/>
    <cellStyle name="Comma 3 2 2 2 5 2 2" xfId="10944"/>
    <cellStyle name="Comma 3 2 2 2 5 3" xfId="8303"/>
    <cellStyle name="Comma 3 2 2 2 6" xfId="1518"/>
    <cellStyle name="Comma 3 2 2 2 6 2" xfId="4218"/>
    <cellStyle name="Comma 3 2 2 2 6 2 2" xfId="9560"/>
    <cellStyle name="Comma 3 2 2 2 6 3" xfId="6912"/>
    <cellStyle name="Comma 3 2 2 2 7" xfId="3076"/>
    <cellStyle name="Comma 3 2 2 2 7 2" xfId="8419"/>
    <cellStyle name="Comma 3 2 2 2 8" xfId="5771"/>
    <cellStyle name="Comma 3 2 2 3" xfId="1523"/>
    <cellStyle name="Comma 3 2 2 3 2" xfId="1524"/>
    <cellStyle name="Comma 3 2 2 3 2 2" xfId="1525"/>
    <cellStyle name="Comma 3 2 2 3 2 2 2" xfId="4225"/>
    <cellStyle name="Comma 3 2 2 3 2 2 2 2" xfId="9567"/>
    <cellStyle name="Comma 3 2 2 3 2 2 3" xfId="6919"/>
    <cellStyle name="Comma 3 2 2 3 2 3" xfId="4224"/>
    <cellStyle name="Comma 3 2 2 3 2 3 2" xfId="9566"/>
    <cellStyle name="Comma 3 2 2 3 2 4" xfId="6918"/>
    <cellStyle name="Comma 3 2 2 3 3" xfId="1526"/>
    <cellStyle name="Comma 3 2 2 3 3 2" xfId="4226"/>
    <cellStyle name="Comma 3 2 2 3 3 2 2" xfId="9568"/>
    <cellStyle name="Comma 3 2 2 3 3 3" xfId="6920"/>
    <cellStyle name="Comma 3 2 2 3 4" xfId="1527"/>
    <cellStyle name="Comma 3 2 2 3 4 2" xfId="4227"/>
    <cellStyle name="Comma 3 2 2 3 4 2 2" xfId="9569"/>
    <cellStyle name="Comma 3 2 2 3 4 3" xfId="6921"/>
    <cellStyle name="Comma 3 2 2 3 5" xfId="4223"/>
    <cellStyle name="Comma 3 2 2 3 5 2" xfId="9565"/>
    <cellStyle name="Comma 3 2 2 3 6" xfId="6917"/>
    <cellStyle name="Comma 3 2 2 4" xfId="1528"/>
    <cellStyle name="Comma 3 2 2 4 2" xfId="1529"/>
    <cellStyle name="Comma 3 2 2 4 2 2" xfId="1530"/>
    <cellStyle name="Comma 3 2 2 4 2 2 2" xfId="4230"/>
    <cellStyle name="Comma 3 2 2 4 2 2 2 2" xfId="9572"/>
    <cellStyle name="Comma 3 2 2 4 2 2 3" xfId="6924"/>
    <cellStyle name="Comma 3 2 2 4 2 3" xfId="4229"/>
    <cellStyle name="Comma 3 2 2 4 2 3 2" xfId="9571"/>
    <cellStyle name="Comma 3 2 2 4 2 4" xfId="6923"/>
    <cellStyle name="Comma 3 2 2 4 3" xfId="1531"/>
    <cellStyle name="Comma 3 2 2 4 3 2" xfId="4231"/>
    <cellStyle name="Comma 3 2 2 4 3 2 2" xfId="9573"/>
    <cellStyle name="Comma 3 2 2 4 3 3" xfId="6925"/>
    <cellStyle name="Comma 3 2 2 4 4" xfId="1532"/>
    <cellStyle name="Comma 3 2 2 4 4 2" xfId="4232"/>
    <cellStyle name="Comma 3 2 2 4 4 2 2" xfId="9574"/>
    <cellStyle name="Comma 3 2 2 4 4 3" xfId="6926"/>
    <cellStyle name="Comma 3 2 2 4 5" xfId="4228"/>
    <cellStyle name="Comma 3 2 2 4 5 2" xfId="9570"/>
    <cellStyle name="Comma 3 2 2 4 6" xfId="6922"/>
    <cellStyle name="Comma 3 2 2 5" xfId="1533"/>
    <cellStyle name="Comma 3 2 2 5 2" xfId="1534"/>
    <cellStyle name="Comma 3 2 2 5 2 2" xfId="1535"/>
    <cellStyle name="Comma 3 2 2 5 2 2 2" xfId="4235"/>
    <cellStyle name="Comma 3 2 2 5 2 2 2 2" xfId="9577"/>
    <cellStyle name="Comma 3 2 2 5 2 2 3" xfId="6929"/>
    <cellStyle name="Comma 3 2 2 5 2 3" xfId="4234"/>
    <cellStyle name="Comma 3 2 2 5 2 3 2" xfId="9576"/>
    <cellStyle name="Comma 3 2 2 5 2 4" xfId="6928"/>
    <cellStyle name="Comma 3 2 2 5 3" xfId="1536"/>
    <cellStyle name="Comma 3 2 2 5 3 2" xfId="4236"/>
    <cellStyle name="Comma 3 2 2 5 3 2 2" xfId="9578"/>
    <cellStyle name="Comma 3 2 2 5 3 3" xfId="6930"/>
    <cellStyle name="Comma 3 2 2 5 4" xfId="1537"/>
    <cellStyle name="Comma 3 2 2 5 4 2" xfId="4237"/>
    <cellStyle name="Comma 3 2 2 5 4 2 2" xfId="9579"/>
    <cellStyle name="Comma 3 2 2 5 4 3" xfId="6931"/>
    <cellStyle name="Comma 3 2 2 5 5" xfId="4233"/>
    <cellStyle name="Comma 3 2 2 5 5 2" xfId="9575"/>
    <cellStyle name="Comma 3 2 2 5 6" xfId="6927"/>
    <cellStyle name="Comma 3 2 2 6" xfId="1538"/>
    <cellStyle name="Comma 3 2 2 6 2" xfId="1539"/>
    <cellStyle name="Comma 3 2 2 6 2 2" xfId="4239"/>
    <cellStyle name="Comma 3 2 2 6 2 2 2" xfId="9581"/>
    <cellStyle name="Comma 3 2 2 6 2 3" xfId="6933"/>
    <cellStyle name="Comma 3 2 2 6 3" xfId="1540"/>
    <cellStyle name="Comma 3 2 2 6 3 2" xfId="4240"/>
    <cellStyle name="Comma 3 2 2 6 3 2 2" xfId="9582"/>
    <cellStyle name="Comma 3 2 2 6 3 3" xfId="6934"/>
    <cellStyle name="Comma 3 2 2 6 4" xfId="4238"/>
    <cellStyle name="Comma 3 2 2 6 4 2" xfId="9580"/>
    <cellStyle name="Comma 3 2 2 6 5" xfId="6932"/>
    <cellStyle name="Comma 3 2 2 7" xfId="1541"/>
    <cellStyle name="Comma 3 2 2 7 2" xfId="1542"/>
    <cellStyle name="Comma 3 2 2 7 2 2" xfId="4242"/>
    <cellStyle name="Comma 3 2 2 7 2 2 2" xfId="9584"/>
    <cellStyle name="Comma 3 2 2 7 2 3" xfId="6936"/>
    <cellStyle name="Comma 3 2 2 7 3" xfId="4241"/>
    <cellStyle name="Comma 3 2 2 7 3 2" xfId="9583"/>
    <cellStyle name="Comma 3 2 2 7 4" xfId="6935"/>
    <cellStyle name="Comma 3 2 2 8" xfId="1543"/>
    <cellStyle name="Comma 3 2 2 8 2" xfId="4243"/>
    <cellStyle name="Comma 3 2 2 8 2 2" xfId="9585"/>
    <cellStyle name="Comma 3 2 2 8 3" xfId="6937"/>
    <cellStyle name="Comma 3 2 2 9" xfId="1544"/>
    <cellStyle name="Comma 3 2 2 9 2" xfId="4244"/>
    <cellStyle name="Comma 3 2 2 9 2 2" xfId="9586"/>
    <cellStyle name="Comma 3 2 2 9 3" xfId="6938"/>
    <cellStyle name="Comma 3 2 20" xfId="216"/>
    <cellStyle name="Comma 3 2 3" xfId="342"/>
    <cellStyle name="Comma 3 2 3 2" xfId="1546"/>
    <cellStyle name="Comma 3 2 3 2 2" xfId="1547"/>
    <cellStyle name="Comma 3 2 3 2 2 2" xfId="4247"/>
    <cellStyle name="Comma 3 2 3 2 2 2 2" xfId="9589"/>
    <cellStyle name="Comma 3 2 3 2 2 3" xfId="6941"/>
    <cellStyle name="Comma 3 2 3 2 3" xfId="4246"/>
    <cellStyle name="Comma 3 2 3 2 3 2" xfId="9588"/>
    <cellStyle name="Comma 3 2 3 2 4" xfId="6940"/>
    <cellStyle name="Comma 3 2 3 3" xfId="1548"/>
    <cellStyle name="Comma 3 2 3 3 2" xfId="4248"/>
    <cellStyle name="Comma 3 2 3 3 2 2" xfId="9590"/>
    <cellStyle name="Comma 3 2 3 3 3" xfId="6942"/>
    <cellStyle name="Comma 3 2 3 4" xfId="1549"/>
    <cellStyle name="Comma 3 2 3 4 2" xfId="4249"/>
    <cellStyle name="Comma 3 2 3 4 2 2" xfId="9591"/>
    <cellStyle name="Comma 3 2 3 4 3" xfId="6943"/>
    <cellStyle name="Comma 3 2 3 5" xfId="2914"/>
    <cellStyle name="Comma 3 2 3 5 2" xfId="5587"/>
    <cellStyle name="Comma 3 2 3 5 2 2" xfId="10917"/>
    <cellStyle name="Comma 3 2 3 5 3" xfId="8276"/>
    <cellStyle name="Comma 3 2 3 6" xfId="1545"/>
    <cellStyle name="Comma 3 2 3 6 2" xfId="4245"/>
    <cellStyle name="Comma 3 2 3 6 2 2" xfId="9587"/>
    <cellStyle name="Comma 3 2 3 6 3" xfId="6939"/>
    <cellStyle name="Comma 3 2 3 7" xfId="3049"/>
    <cellStyle name="Comma 3 2 3 7 2" xfId="8392"/>
    <cellStyle name="Comma 3 2 3 8" xfId="5744"/>
    <cellStyle name="Comma 3 2 4" xfId="1550"/>
    <cellStyle name="Comma 3 2 4 2" xfId="1551"/>
    <cellStyle name="Comma 3 2 4 2 2" xfId="1552"/>
    <cellStyle name="Comma 3 2 4 2 2 2" xfId="4252"/>
    <cellStyle name="Comma 3 2 4 2 2 2 2" xfId="9594"/>
    <cellStyle name="Comma 3 2 4 2 2 3" xfId="6946"/>
    <cellStyle name="Comma 3 2 4 2 3" xfId="4251"/>
    <cellStyle name="Comma 3 2 4 2 3 2" xfId="9593"/>
    <cellStyle name="Comma 3 2 4 2 4" xfId="6945"/>
    <cellStyle name="Comma 3 2 4 3" xfId="1553"/>
    <cellStyle name="Comma 3 2 4 3 2" xfId="4253"/>
    <cellStyle name="Comma 3 2 4 3 2 2" xfId="9595"/>
    <cellStyle name="Comma 3 2 4 3 3" xfId="6947"/>
    <cellStyle name="Comma 3 2 4 4" xfId="1554"/>
    <cellStyle name="Comma 3 2 4 4 2" xfId="4254"/>
    <cellStyle name="Comma 3 2 4 4 2 2" xfId="9596"/>
    <cellStyle name="Comma 3 2 4 4 3" xfId="6948"/>
    <cellStyle name="Comma 3 2 4 5" xfId="4250"/>
    <cellStyle name="Comma 3 2 4 5 2" xfId="9592"/>
    <cellStyle name="Comma 3 2 4 6" xfId="6944"/>
    <cellStyle name="Comma 3 2 5" xfId="1555"/>
    <cellStyle name="Comma 3 2 5 2" xfId="1556"/>
    <cellStyle name="Comma 3 2 5 2 2" xfId="1557"/>
    <cellStyle name="Comma 3 2 5 2 2 2" xfId="4257"/>
    <cellStyle name="Comma 3 2 5 2 2 2 2" xfId="9599"/>
    <cellStyle name="Comma 3 2 5 2 2 3" xfId="6951"/>
    <cellStyle name="Comma 3 2 5 2 3" xfId="4256"/>
    <cellStyle name="Comma 3 2 5 2 3 2" xfId="9598"/>
    <cellStyle name="Comma 3 2 5 2 4" xfId="6950"/>
    <cellStyle name="Comma 3 2 5 3" xfId="1558"/>
    <cellStyle name="Comma 3 2 5 3 2" xfId="4258"/>
    <cellStyle name="Comma 3 2 5 3 2 2" xfId="9600"/>
    <cellStyle name="Comma 3 2 5 3 3" xfId="6952"/>
    <cellStyle name="Comma 3 2 5 4" xfId="1559"/>
    <cellStyle name="Comma 3 2 5 4 2" xfId="4259"/>
    <cellStyle name="Comma 3 2 5 4 2 2" xfId="9601"/>
    <cellStyle name="Comma 3 2 5 4 3" xfId="6953"/>
    <cellStyle name="Comma 3 2 5 5" xfId="4255"/>
    <cellStyle name="Comma 3 2 5 5 2" xfId="9597"/>
    <cellStyle name="Comma 3 2 5 6" xfId="6949"/>
    <cellStyle name="Comma 3 2 6" xfId="1560"/>
    <cellStyle name="Comma 3 2 6 2" xfId="1561"/>
    <cellStyle name="Comma 3 2 6 2 2" xfId="1562"/>
    <cellStyle name="Comma 3 2 6 2 2 2" xfId="4262"/>
    <cellStyle name="Comma 3 2 6 2 2 2 2" xfId="9604"/>
    <cellStyle name="Comma 3 2 6 2 2 3" xfId="6956"/>
    <cellStyle name="Comma 3 2 6 2 3" xfId="4261"/>
    <cellStyle name="Comma 3 2 6 2 3 2" xfId="9603"/>
    <cellStyle name="Comma 3 2 6 2 4" xfId="6955"/>
    <cellStyle name="Comma 3 2 6 3" xfId="1563"/>
    <cellStyle name="Comma 3 2 6 3 2" xfId="4263"/>
    <cellStyle name="Comma 3 2 6 3 2 2" xfId="9605"/>
    <cellStyle name="Comma 3 2 6 3 3" xfId="6957"/>
    <cellStyle name="Comma 3 2 6 4" xfId="1564"/>
    <cellStyle name="Comma 3 2 6 4 2" xfId="4264"/>
    <cellStyle name="Comma 3 2 6 4 2 2" xfId="9606"/>
    <cellStyle name="Comma 3 2 6 4 3" xfId="6958"/>
    <cellStyle name="Comma 3 2 6 5" xfId="4260"/>
    <cellStyle name="Comma 3 2 6 5 2" xfId="9602"/>
    <cellStyle name="Comma 3 2 6 6" xfId="6954"/>
    <cellStyle name="Comma 3 2 7" xfId="1565"/>
    <cellStyle name="Comma 3 2 7 2" xfId="1566"/>
    <cellStyle name="Comma 3 2 7 2 2" xfId="4266"/>
    <cellStyle name="Comma 3 2 7 2 2 2" xfId="9608"/>
    <cellStyle name="Comma 3 2 7 2 3" xfId="6960"/>
    <cellStyle name="Comma 3 2 7 3" xfId="1567"/>
    <cellStyle name="Comma 3 2 7 3 2" xfId="4267"/>
    <cellStyle name="Comma 3 2 7 3 2 2" xfId="9609"/>
    <cellStyle name="Comma 3 2 7 3 3" xfId="6961"/>
    <cellStyle name="Comma 3 2 7 4" xfId="4265"/>
    <cellStyle name="Comma 3 2 7 4 2" xfId="9607"/>
    <cellStyle name="Comma 3 2 7 5" xfId="6959"/>
    <cellStyle name="Comma 3 2 8" xfId="1568"/>
    <cellStyle name="Comma 3 2 8 2" xfId="1569"/>
    <cellStyle name="Comma 3 2 8 2 2" xfId="4269"/>
    <cellStyle name="Comma 3 2 8 2 2 2" xfId="9611"/>
    <cellStyle name="Comma 3 2 8 2 3" xfId="6963"/>
    <cellStyle name="Comma 3 2 8 3" xfId="4268"/>
    <cellStyle name="Comma 3 2 8 3 2" xfId="9610"/>
    <cellStyle name="Comma 3 2 8 4" xfId="6962"/>
    <cellStyle name="Comma 3 2 9" xfId="1570"/>
    <cellStyle name="Comma 3 2 9 2" xfId="4270"/>
    <cellStyle name="Comma 3 2 9 2 2" xfId="9612"/>
    <cellStyle name="Comma 3 2 9 3" xfId="6964"/>
    <cellStyle name="Comma 3 20" xfId="5652"/>
    <cellStyle name="Comma 3 21" xfId="5665"/>
    <cellStyle name="Comma 3 22" xfId="11025"/>
    <cellStyle name="Comma 3 23" xfId="214"/>
    <cellStyle name="Comma 3 3" xfId="122"/>
    <cellStyle name="Comma 3 3 10" xfId="1572"/>
    <cellStyle name="Comma 3 3 10 2" xfId="4272"/>
    <cellStyle name="Comma 3 3 10 2 2" xfId="9614"/>
    <cellStyle name="Comma 3 3 10 3" xfId="6966"/>
    <cellStyle name="Comma 3 3 11" xfId="2815"/>
    <cellStyle name="Comma 3 3 11 2" xfId="5488"/>
    <cellStyle name="Comma 3 3 11 2 2" xfId="10823"/>
    <cellStyle name="Comma 3 3 11 3" xfId="8180"/>
    <cellStyle name="Comma 3 3 12" xfId="2874"/>
    <cellStyle name="Comma 3 3 12 2" xfId="5547"/>
    <cellStyle name="Comma 3 3 12 2 2" xfId="10877"/>
    <cellStyle name="Comma 3 3 12 3" xfId="8236"/>
    <cellStyle name="Comma 3 3 13" xfId="1571"/>
    <cellStyle name="Comma 3 3 13 2" xfId="4271"/>
    <cellStyle name="Comma 3 3 13 2 2" xfId="9613"/>
    <cellStyle name="Comma 3 3 13 3" xfId="6965"/>
    <cellStyle name="Comma 3 3 14" xfId="3009"/>
    <cellStyle name="Comma 3 3 14 2" xfId="8352"/>
    <cellStyle name="Comma 3 3 15" xfId="5704"/>
    <cellStyle name="Comma 3 3 16" xfId="10953"/>
    <cellStyle name="Comma 3 3 17" xfId="10988"/>
    <cellStyle name="Comma 3 3 18" xfId="302"/>
    <cellStyle name="Comma 3 3 2" xfId="356"/>
    <cellStyle name="Comma 3 3 2 10" xfId="2928"/>
    <cellStyle name="Comma 3 3 2 10 2" xfId="5601"/>
    <cellStyle name="Comma 3 3 2 10 2 2" xfId="10931"/>
    <cellStyle name="Comma 3 3 2 10 3" xfId="8290"/>
    <cellStyle name="Comma 3 3 2 11" xfId="1573"/>
    <cellStyle name="Comma 3 3 2 11 2" xfId="4273"/>
    <cellStyle name="Comma 3 3 2 11 2 2" xfId="9615"/>
    <cellStyle name="Comma 3 3 2 11 3" xfId="6967"/>
    <cellStyle name="Comma 3 3 2 12" xfId="3063"/>
    <cellStyle name="Comma 3 3 2 12 2" xfId="8406"/>
    <cellStyle name="Comma 3 3 2 13" xfId="5758"/>
    <cellStyle name="Comma 3 3 2 2" xfId="1574"/>
    <cellStyle name="Comma 3 3 2 2 2" xfId="1575"/>
    <cellStyle name="Comma 3 3 2 2 2 2" xfId="1576"/>
    <cellStyle name="Comma 3 3 2 2 2 2 2" xfId="4276"/>
    <cellStyle name="Comma 3 3 2 2 2 2 2 2" xfId="9618"/>
    <cellStyle name="Comma 3 3 2 2 2 2 3" xfId="6970"/>
    <cellStyle name="Comma 3 3 2 2 2 3" xfId="4275"/>
    <cellStyle name="Comma 3 3 2 2 2 3 2" xfId="9617"/>
    <cellStyle name="Comma 3 3 2 2 2 4" xfId="6969"/>
    <cellStyle name="Comma 3 3 2 2 3" xfId="1577"/>
    <cellStyle name="Comma 3 3 2 2 3 2" xfId="4277"/>
    <cellStyle name="Comma 3 3 2 2 3 2 2" xfId="9619"/>
    <cellStyle name="Comma 3 3 2 2 3 3" xfId="6971"/>
    <cellStyle name="Comma 3 3 2 2 4" xfId="1578"/>
    <cellStyle name="Comma 3 3 2 2 4 2" xfId="4278"/>
    <cellStyle name="Comma 3 3 2 2 4 2 2" xfId="9620"/>
    <cellStyle name="Comma 3 3 2 2 4 3" xfId="6972"/>
    <cellStyle name="Comma 3 3 2 2 5" xfId="4274"/>
    <cellStyle name="Comma 3 3 2 2 5 2" xfId="9616"/>
    <cellStyle name="Comma 3 3 2 2 6" xfId="6968"/>
    <cellStyle name="Comma 3 3 2 3" xfId="1579"/>
    <cellStyle name="Comma 3 3 2 3 2" xfId="1580"/>
    <cellStyle name="Comma 3 3 2 3 2 2" xfId="1581"/>
    <cellStyle name="Comma 3 3 2 3 2 2 2" xfId="4281"/>
    <cellStyle name="Comma 3 3 2 3 2 2 2 2" xfId="9623"/>
    <cellStyle name="Comma 3 3 2 3 2 2 3" xfId="6975"/>
    <cellStyle name="Comma 3 3 2 3 2 3" xfId="4280"/>
    <cellStyle name="Comma 3 3 2 3 2 3 2" xfId="9622"/>
    <cellStyle name="Comma 3 3 2 3 2 4" xfId="6974"/>
    <cellStyle name="Comma 3 3 2 3 3" xfId="1582"/>
    <cellStyle name="Comma 3 3 2 3 3 2" xfId="4282"/>
    <cellStyle name="Comma 3 3 2 3 3 2 2" xfId="9624"/>
    <cellStyle name="Comma 3 3 2 3 3 3" xfId="6976"/>
    <cellStyle name="Comma 3 3 2 3 4" xfId="1583"/>
    <cellStyle name="Comma 3 3 2 3 4 2" xfId="4283"/>
    <cellStyle name="Comma 3 3 2 3 4 2 2" xfId="9625"/>
    <cellStyle name="Comma 3 3 2 3 4 3" xfId="6977"/>
    <cellStyle name="Comma 3 3 2 3 5" xfId="4279"/>
    <cellStyle name="Comma 3 3 2 3 5 2" xfId="9621"/>
    <cellStyle name="Comma 3 3 2 3 6" xfId="6973"/>
    <cellStyle name="Comma 3 3 2 4" xfId="1584"/>
    <cellStyle name="Comma 3 3 2 4 2" xfId="1585"/>
    <cellStyle name="Comma 3 3 2 4 2 2" xfId="1586"/>
    <cellStyle name="Comma 3 3 2 4 2 2 2" xfId="4286"/>
    <cellStyle name="Comma 3 3 2 4 2 2 2 2" xfId="9628"/>
    <cellStyle name="Comma 3 3 2 4 2 2 3" xfId="6980"/>
    <cellStyle name="Comma 3 3 2 4 2 3" xfId="4285"/>
    <cellStyle name="Comma 3 3 2 4 2 3 2" xfId="9627"/>
    <cellStyle name="Comma 3 3 2 4 2 4" xfId="6979"/>
    <cellStyle name="Comma 3 3 2 4 3" xfId="1587"/>
    <cellStyle name="Comma 3 3 2 4 3 2" xfId="4287"/>
    <cellStyle name="Comma 3 3 2 4 3 2 2" xfId="9629"/>
    <cellStyle name="Comma 3 3 2 4 3 3" xfId="6981"/>
    <cellStyle name="Comma 3 3 2 4 4" xfId="1588"/>
    <cellStyle name="Comma 3 3 2 4 4 2" xfId="4288"/>
    <cellStyle name="Comma 3 3 2 4 4 2 2" xfId="9630"/>
    <cellStyle name="Comma 3 3 2 4 4 3" xfId="6982"/>
    <cellStyle name="Comma 3 3 2 4 5" xfId="4284"/>
    <cellStyle name="Comma 3 3 2 4 5 2" xfId="9626"/>
    <cellStyle name="Comma 3 3 2 4 6" xfId="6978"/>
    <cellStyle name="Comma 3 3 2 5" xfId="1589"/>
    <cellStyle name="Comma 3 3 2 5 2" xfId="1590"/>
    <cellStyle name="Comma 3 3 2 5 2 2" xfId="1591"/>
    <cellStyle name="Comma 3 3 2 5 2 2 2" xfId="4291"/>
    <cellStyle name="Comma 3 3 2 5 2 2 2 2" xfId="9633"/>
    <cellStyle name="Comma 3 3 2 5 2 2 3" xfId="6985"/>
    <cellStyle name="Comma 3 3 2 5 2 3" xfId="4290"/>
    <cellStyle name="Comma 3 3 2 5 2 3 2" xfId="9632"/>
    <cellStyle name="Comma 3 3 2 5 2 4" xfId="6984"/>
    <cellStyle name="Comma 3 3 2 5 3" xfId="1592"/>
    <cellStyle name="Comma 3 3 2 5 3 2" xfId="4292"/>
    <cellStyle name="Comma 3 3 2 5 3 2 2" xfId="9634"/>
    <cellStyle name="Comma 3 3 2 5 3 3" xfId="6986"/>
    <cellStyle name="Comma 3 3 2 5 4" xfId="1593"/>
    <cellStyle name="Comma 3 3 2 5 4 2" xfId="4293"/>
    <cellStyle name="Comma 3 3 2 5 4 2 2" xfId="9635"/>
    <cellStyle name="Comma 3 3 2 5 4 3" xfId="6987"/>
    <cellStyle name="Comma 3 3 2 5 5" xfId="4289"/>
    <cellStyle name="Comma 3 3 2 5 5 2" xfId="9631"/>
    <cellStyle name="Comma 3 3 2 5 6" xfId="6983"/>
    <cellStyle name="Comma 3 3 2 6" xfId="1594"/>
    <cellStyle name="Comma 3 3 2 6 2" xfId="1595"/>
    <cellStyle name="Comma 3 3 2 6 2 2" xfId="4295"/>
    <cellStyle name="Comma 3 3 2 6 2 2 2" xfId="9637"/>
    <cellStyle name="Comma 3 3 2 6 2 3" xfId="6989"/>
    <cellStyle name="Comma 3 3 2 6 3" xfId="1596"/>
    <cellStyle name="Comma 3 3 2 6 3 2" xfId="4296"/>
    <cellStyle name="Comma 3 3 2 6 3 2 2" xfId="9638"/>
    <cellStyle name="Comma 3 3 2 6 3 3" xfId="6990"/>
    <cellStyle name="Comma 3 3 2 6 4" xfId="4294"/>
    <cellStyle name="Comma 3 3 2 6 4 2" xfId="9636"/>
    <cellStyle name="Comma 3 3 2 6 5" xfId="6988"/>
    <cellStyle name="Comma 3 3 2 7" xfId="1597"/>
    <cellStyle name="Comma 3 3 2 7 2" xfId="1598"/>
    <cellStyle name="Comma 3 3 2 7 2 2" xfId="4298"/>
    <cellStyle name="Comma 3 3 2 7 2 2 2" xfId="9640"/>
    <cellStyle name="Comma 3 3 2 7 2 3" xfId="6992"/>
    <cellStyle name="Comma 3 3 2 7 3" xfId="4297"/>
    <cellStyle name="Comma 3 3 2 7 3 2" xfId="9639"/>
    <cellStyle name="Comma 3 3 2 7 4" xfId="6991"/>
    <cellStyle name="Comma 3 3 2 8" xfId="1599"/>
    <cellStyle name="Comma 3 3 2 8 2" xfId="4299"/>
    <cellStyle name="Comma 3 3 2 8 2 2" xfId="9641"/>
    <cellStyle name="Comma 3 3 2 8 3" xfId="6993"/>
    <cellStyle name="Comma 3 3 2 9" xfId="1600"/>
    <cellStyle name="Comma 3 3 2 9 2" xfId="4300"/>
    <cellStyle name="Comma 3 3 2 9 2 2" xfId="9642"/>
    <cellStyle name="Comma 3 3 2 9 3" xfId="6994"/>
    <cellStyle name="Comma 3 3 3" xfId="1601"/>
    <cellStyle name="Comma 3 3 3 2" xfId="1602"/>
    <cellStyle name="Comma 3 3 3 2 2" xfId="1603"/>
    <cellStyle name="Comma 3 3 3 2 2 2" xfId="4303"/>
    <cellStyle name="Comma 3 3 3 2 2 2 2" xfId="9645"/>
    <cellStyle name="Comma 3 3 3 2 2 3" xfId="6997"/>
    <cellStyle name="Comma 3 3 3 2 3" xfId="4302"/>
    <cellStyle name="Comma 3 3 3 2 3 2" xfId="9644"/>
    <cellStyle name="Comma 3 3 3 2 4" xfId="6996"/>
    <cellStyle name="Comma 3 3 3 3" xfId="1604"/>
    <cellStyle name="Comma 3 3 3 3 2" xfId="4304"/>
    <cellStyle name="Comma 3 3 3 3 2 2" xfId="9646"/>
    <cellStyle name="Comma 3 3 3 3 3" xfId="6998"/>
    <cellStyle name="Comma 3 3 3 4" xfId="1605"/>
    <cellStyle name="Comma 3 3 3 4 2" xfId="4305"/>
    <cellStyle name="Comma 3 3 3 4 2 2" xfId="9647"/>
    <cellStyle name="Comma 3 3 3 4 3" xfId="6999"/>
    <cellStyle name="Comma 3 3 3 5" xfId="4301"/>
    <cellStyle name="Comma 3 3 3 5 2" xfId="9643"/>
    <cellStyle name="Comma 3 3 3 6" xfId="6995"/>
    <cellStyle name="Comma 3 3 4" xfId="1606"/>
    <cellStyle name="Comma 3 3 4 2" xfId="1607"/>
    <cellStyle name="Comma 3 3 4 2 2" xfId="1608"/>
    <cellStyle name="Comma 3 3 4 2 2 2" xfId="4308"/>
    <cellStyle name="Comma 3 3 4 2 2 2 2" xfId="9650"/>
    <cellStyle name="Comma 3 3 4 2 2 3" xfId="7002"/>
    <cellStyle name="Comma 3 3 4 2 3" xfId="4307"/>
    <cellStyle name="Comma 3 3 4 2 3 2" xfId="9649"/>
    <cellStyle name="Comma 3 3 4 2 4" xfId="7001"/>
    <cellStyle name="Comma 3 3 4 3" xfId="1609"/>
    <cellStyle name="Comma 3 3 4 3 2" xfId="4309"/>
    <cellStyle name="Comma 3 3 4 3 2 2" xfId="9651"/>
    <cellStyle name="Comma 3 3 4 3 3" xfId="7003"/>
    <cellStyle name="Comma 3 3 4 4" xfId="1610"/>
    <cellStyle name="Comma 3 3 4 4 2" xfId="4310"/>
    <cellStyle name="Comma 3 3 4 4 2 2" xfId="9652"/>
    <cellStyle name="Comma 3 3 4 4 3" xfId="7004"/>
    <cellStyle name="Comma 3 3 4 5" xfId="4306"/>
    <cellStyle name="Comma 3 3 4 5 2" xfId="9648"/>
    <cellStyle name="Comma 3 3 4 6" xfId="7000"/>
    <cellStyle name="Comma 3 3 5" xfId="1611"/>
    <cellStyle name="Comma 3 3 5 2" xfId="1612"/>
    <cellStyle name="Comma 3 3 5 2 2" xfId="1613"/>
    <cellStyle name="Comma 3 3 5 2 2 2" xfId="4313"/>
    <cellStyle name="Comma 3 3 5 2 2 2 2" xfId="9655"/>
    <cellStyle name="Comma 3 3 5 2 2 3" xfId="7007"/>
    <cellStyle name="Comma 3 3 5 2 3" xfId="4312"/>
    <cellStyle name="Comma 3 3 5 2 3 2" xfId="9654"/>
    <cellStyle name="Comma 3 3 5 2 4" xfId="7006"/>
    <cellStyle name="Comma 3 3 5 3" xfId="1614"/>
    <cellStyle name="Comma 3 3 5 3 2" xfId="4314"/>
    <cellStyle name="Comma 3 3 5 3 2 2" xfId="9656"/>
    <cellStyle name="Comma 3 3 5 3 3" xfId="7008"/>
    <cellStyle name="Comma 3 3 5 4" xfId="1615"/>
    <cellStyle name="Comma 3 3 5 4 2" xfId="4315"/>
    <cellStyle name="Comma 3 3 5 4 2 2" xfId="9657"/>
    <cellStyle name="Comma 3 3 5 4 3" xfId="7009"/>
    <cellStyle name="Comma 3 3 5 5" xfId="4311"/>
    <cellStyle name="Comma 3 3 5 5 2" xfId="9653"/>
    <cellStyle name="Comma 3 3 5 6" xfId="7005"/>
    <cellStyle name="Comma 3 3 6" xfId="1616"/>
    <cellStyle name="Comma 3 3 6 2" xfId="1617"/>
    <cellStyle name="Comma 3 3 6 2 2" xfId="1618"/>
    <cellStyle name="Comma 3 3 6 2 2 2" xfId="4318"/>
    <cellStyle name="Comma 3 3 6 2 2 2 2" xfId="9660"/>
    <cellStyle name="Comma 3 3 6 2 2 3" xfId="7012"/>
    <cellStyle name="Comma 3 3 6 2 3" xfId="4317"/>
    <cellStyle name="Comma 3 3 6 2 3 2" xfId="9659"/>
    <cellStyle name="Comma 3 3 6 2 4" xfId="7011"/>
    <cellStyle name="Comma 3 3 6 3" xfId="1619"/>
    <cellStyle name="Comma 3 3 6 3 2" xfId="4319"/>
    <cellStyle name="Comma 3 3 6 3 2 2" xfId="9661"/>
    <cellStyle name="Comma 3 3 6 3 3" xfId="7013"/>
    <cellStyle name="Comma 3 3 6 4" xfId="1620"/>
    <cellStyle name="Comma 3 3 6 4 2" xfId="4320"/>
    <cellStyle name="Comma 3 3 6 4 2 2" xfId="9662"/>
    <cellStyle name="Comma 3 3 6 4 3" xfId="7014"/>
    <cellStyle name="Comma 3 3 6 5" xfId="4316"/>
    <cellStyle name="Comma 3 3 6 5 2" xfId="9658"/>
    <cellStyle name="Comma 3 3 6 6" xfId="7010"/>
    <cellStyle name="Comma 3 3 7" xfId="1621"/>
    <cellStyle name="Comma 3 3 7 2" xfId="1622"/>
    <cellStyle name="Comma 3 3 7 2 2" xfId="4322"/>
    <cellStyle name="Comma 3 3 7 2 2 2" xfId="9664"/>
    <cellStyle name="Comma 3 3 7 2 3" xfId="7016"/>
    <cellStyle name="Comma 3 3 7 3" xfId="1623"/>
    <cellStyle name="Comma 3 3 7 3 2" xfId="4323"/>
    <cellStyle name="Comma 3 3 7 3 2 2" xfId="9665"/>
    <cellStyle name="Comma 3 3 7 3 3" xfId="7017"/>
    <cellStyle name="Comma 3 3 7 4" xfId="4321"/>
    <cellStyle name="Comma 3 3 7 4 2" xfId="9663"/>
    <cellStyle name="Comma 3 3 7 5" xfId="7015"/>
    <cellStyle name="Comma 3 3 8" xfId="1624"/>
    <cellStyle name="Comma 3 3 8 2" xfId="1625"/>
    <cellStyle name="Comma 3 3 8 2 2" xfId="4325"/>
    <cellStyle name="Comma 3 3 8 2 2 2" xfId="9667"/>
    <cellStyle name="Comma 3 3 8 2 3" xfId="7019"/>
    <cellStyle name="Comma 3 3 8 3" xfId="4324"/>
    <cellStyle name="Comma 3 3 8 3 2" xfId="9666"/>
    <cellStyle name="Comma 3 3 8 4" xfId="7018"/>
    <cellStyle name="Comma 3 3 9" xfId="1626"/>
    <cellStyle name="Comma 3 3 9 2" xfId="4326"/>
    <cellStyle name="Comma 3 3 9 2 2" xfId="9668"/>
    <cellStyle name="Comma 3 3 9 3" xfId="7020"/>
    <cellStyle name="Comma 3 4" xfId="329"/>
    <cellStyle name="Comma 3 4 10" xfId="1628"/>
    <cellStyle name="Comma 3 4 10 2" xfId="4328"/>
    <cellStyle name="Comma 3 4 10 2 2" xfId="9670"/>
    <cellStyle name="Comma 3 4 10 3" xfId="7022"/>
    <cellStyle name="Comma 3 4 11" xfId="2901"/>
    <cellStyle name="Comma 3 4 11 2" xfId="5574"/>
    <cellStyle name="Comma 3 4 11 2 2" xfId="10904"/>
    <cellStyle name="Comma 3 4 11 3" xfId="8263"/>
    <cellStyle name="Comma 3 4 12" xfId="1627"/>
    <cellStyle name="Comma 3 4 12 2" xfId="4327"/>
    <cellStyle name="Comma 3 4 12 2 2" xfId="9669"/>
    <cellStyle name="Comma 3 4 12 3" xfId="7021"/>
    <cellStyle name="Comma 3 4 13" xfId="3036"/>
    <cellStyle name="Comma 3 4 13 2" xfId="8379"/>
    <cellStyle name="Comma 3 4 14" xfId="5731"/>
    <cellStyle name="Comma 3 4 2" xfId="1629"/>
    <cellStyle name="Comma 3 4 2 10" xfId="4329"/>
    <cellStyle name="Comma 3 4 2 10 2" xfId="9671"/>
    <cellStyle name="Comma 3 4 2 11" xfId="7023"/>
    <cellStyle name="Comma 3 4 2 2" xfId="1630"/>
    <cellStyle name="Comma 3 4 2 2 2" xfId="1631"/>
    <cellStyle name="Comma 3 4 2 2 2 2" xfId="1632"/>
    <cellStyle name="Comma 3 4 2 2 2 2 2" xfId="4332"/>
    <cellStyle name="Comma 3 4 2 2 2 2 2 2" xfId="9674"/>
    <cellStyle name="Comma 3 4 2 2 2 2 3" xfId="7026"/>
    <cellStyle name="Comma 3 4 2 2 2 3" xfId="4331"/>
    <cellStyle name="Comma 3 4 2 2 2 3 2" xfId="9673"/>
    <cellStyle name="Comma 3 4 2 2 2 4" xfId="7025"/>
    <cellStyle name="Comma 3 4 2 2 3" xfId="1633"/>
    <cellStyle name="Comma 3 4 2 2 3 2" xfId="4333"/>
    <cellStyle name="Comma 3 4 2 2 3 2 2" xfId="9675"/>
    <cellStyle name="Comma 3 4 2 2 3 3" xfId="7027"/>
    <cellStyle name="Comma 3 4 2 2 4" xfId="1634"/>
    <cellStyle name="Comma 3 4 2 2 4 2" xfId="4334"/>
    <cellStyle name="Comma 3 4 2 2 4 2 2" xfId="9676"/>
    <cellStyle name="Comma 3 4 2 2 4 3" xfId="7028"/>
    <cellStyle name="Comma 3 4 2 2 5" xfId="4330"/>
    <cellStyle name="Comma 3 4 2 2 5 2" xfId="9672"/>
    <cellStyle name="Comma 3 4 2 2 6" xfId="7024"/>
    <cellStyle name="Comma 3 4 2 3" xfId="1635"/>
    <cellStyle name="Comma 3 4 2 3 2" xfId="1636"/>
    <cellStyle name="Comma 3 4 2 3 2 2" xfId="1637"/>
    <cellStyle name="Comma 3 4 2 3 2 2 2" xfId="4337"/>
    <cellStyle name="Comma 3 4 2 3 2 2 2 2" xfId="9679"/>
    <cellStyle name="Comma 3 4 2 3 2 2 3" xfId="7031"/>
    <cellStyle name="Comma 3 4 2 3 2 3" xfId="4336"/>
    <cellStyle name="Comma 3 4 2 3 2 3 2" xfId="9678"/>
    <cellStyle name="Comma 3 4 2 3 2 4" xfId="7030"/>
    <cellStyle name="Comma 3 4 2 3 3" xfId="1638"/>
    <cellStyle name="Comma 3 4 2 3 3 2" xfId="4338"/>
    <cellStyle name="Comma 3 4 2 3 3 2 2" xfId="9680"/>
    <cellStyle name="Comma 3 4 2 3 3 3" xfId="7032"/>
    <cellStyle name="Comma 3 4 2 3 4" xfId="1639"/>
    <cellStyle name="Comma 3 4 2 3 4 2" xfId="4339"/>
    <cellStyle name="Comma 3 4 2 3 4 2 2" xfId="9681"/>
    <cellStyle name="Comma 3 4 2 3 4 3" xfId="7033"/>
    <cellStyle name="Comma 3 4 2 3 5" xfId="4335"/>
    <cellStyle name="Comma 3 4 2 3 5 2" xfId="9677"/>
    <cellStyle name="Comma 3 4 2 3 6" xfId="7029"/>
    <cellStyle name="Comma 3 4 2 4" xfId="1640"/>
    <cellStyle name="Comma 3 4 2 4 2" xfId="1641"/>
    <cellStyle name="Comma 3 4 2 4 2 2" xfId="1642"/>
    <cellStyle name="Comma 3 4 2 4 2 2 2" xfId="4342"/>
    <cellStyle name="Comma 3 4 2 4 2 2 2 2" xfId="9684"/>
    <cellStyle name="Comma 3 4 2 4 2 2 3" xfId="7036"/>
    <cellStyle name="Comma 3 4 2 4 2 3" xfId="4341"/>
    <cellStyle name="Comma 3 4 2 4 2 3 2" xfId="9683"/>
    <cellStyle name="Comma 3 4 2 4 2 4" xfId="7035"/>
    <cellStyle name="Comma 3 4 2 4 3" xfId="1643"/>
    <cellStyle name="Comma 3 4 2 4 3 2" xfId="4343"/>
    <cellStyle name="Comma 3 4 2 4 3 2 2" xfId="9685"/>
    <cellStyle name="Comma 3 4 2 4 3 3" xfId="7037"/>
    <cellStyle name="Comma 3 4 2 4 4" xfId="1644"/>
    <cellStyle name="Comma 3 4 2 4 4 2" xfId="4344"/>
    <cellStyle name="Comma 3 4 2 4 4 2 2" xfId="9686"/>
    <cellStyle name="Comma 3 4 2 4 4 3" xfId="7038"/>
    <cellStyle name="Comma 3 4 2 4 5" xfId="4340"/>
    <cellStyle name="Comma 3 4 2 4 5 2" xfId="9682"/>
    <cellStyle name="Comma 3 4 2 4 6" xfId="7034"/>
    <cellStyle name="Comma 3 4 2 5" xfId="1645"/>
    <cellStyle name="Comma 3 4 2 5 2" xfId="1646"/>
    <cellStyle name="Comma 3 4 2 5 2 2" xfId="1647"/>
    <cellStyle name="Comma 3 4 2 5 2 2 2" xfId="4347"/>
    <cellStyle name="Comma 3 4 2 5 2 2 2 2" xfId="9689"/>
    <cellStyle name="Comma 3 4 2 5 2 2 3" xfId="7041"/>
    <cellStyle name="Comma 3 4 2 5 2 3" xfId="4346"/>
    <cellStyle name="Comma 3 4 2 5 2 3 2" xfId="9688"/>
    <cellStyle name="Comma 3 4 2 5 2 4" xfId="7040"/>
    <cellStyle name="Comma 3 4 2 5 3" xfId="1648"/>
    <cellStyle name="Comma 3 4 2 5 3 2" xfId="4348"/>
    <cellStyle name="Comma 3 4 2 5 3 2 2" xfId="9690"/>
    <cellStyle name="Comma 3 4 2 5 3 3" xfId="7042"/>
    <cellStyle name="Comma 3 4 2 5 4" xfId="1649"/>
    <cellStyle name="Comma 3 4 2 5 4 2" xfId="4349"/>
    <cellStyle name="Comma 3 4 2 5 4 2 2" xfId="9691"/>
    <cellStyle name="Comma 3 4 2 5 4 3" xfId="7043"/>
    <cellStyle name="Comma 3 4 2 5 5" xfId="4345"/>
    <cellStyle name="Comma 3 4 2 5 5 2" xfId="9687"/>
    <cellStyle name="Comma 3 4 2 5 6" xfId="7039"/>
    <cellStyle name="Comma 3 4 2 6" xfId="1650"/>
    <cellStyle name="Comma 3 4 2 6 2" xfId="1651"/>
    <cellStyle name="Comma 3 4 2 6 2 2" xfId="4351"/>
    <cellStyle name="Comma 3 4 2 6 2 2 2" xfId="9693"/>
    <cellStyle name="Comma 3 4 2 6 2 3" xfId="7045"/>
    <cellStyle name="Comma 3 4 2 6 3" xfId="1652"/>
    <cellStyle name="Comma 3 4 2 6 3 2" xfId="4352"/>
    <cellStyle name="Comma 3 4 2 6 3 2 2" xfId="9694"/>
    <cellStyle name="Comma 3 4 2 6 3 3" xfId="7046"/>
    <cellStyle name="Comma 3 4 2 6 4" xfId="4350"/>
    <cellStyle name="Comma 3 4 2 6 4 2" xfId="9692"/>
    <cellStyle name="Comma 3 4 2 6 5" xfId="7044"/>
    <cellStyle name="Comma 3 4 2 7" xfId="1653"/>
    <cellStyle name="Comma 3 4 2 7 2" xfId="1654"/>
    <cellStyle name="Comma 3 4 2 7 2 2" xfId="4354"/>
    <cellStyle name="Comma 3 4 2 7 2 2 2" xfId="9696"/>
    <cellStyle name="Comma 3 4 2 7 2 3" xfId="7048"/>
    <cellStyle name="Comma 3 4 2 7 3" xfId="4353"/>
    <cellStyle name="Comma 3 4 2 7 3 2" xfId="9695"/>
    <cellStyle name="Comma 3 4 2 7 4" xfId="7047"/>
    <cellStyle name="Comma 3 4 2 8" xfId="1655"/>
    <cellStyle name="Comma 3 4 2 8 2" xfId="4355"/>
    <cellStyle name="Comma 3 4 2 8 2 2" xfId="9697"/>
    <cellStyle name="Comma 3 4 2 8 3" xfId="7049"/>
    <cellStyle name="Comma 3 4 2 9" xfId="1656"/>
    <cellStyle name="Comma 3 4 2 9 2" xfId="4356"/>
    <cellStyle name="Comma 3 4 2 9 2 2" xfId="9698"/>
    <cellStyle name="Comma 3 4 2 9 3" xfId="7050"/>
    <cellStyle name="Comma 3 4 3" xfId="1657"/>
    <cellStyle name="Comma 3 4 3 2" xfId="1658"/>
    <cellStyle name="Comma 3 4 3 2 2" xfId="1659"/>
    <cellStyle name="Comma 3 4 3 2 2 2" xfId="4359"/>
    <cellStyle name="Comma 3 4 3 2 2 2 2" xfId="9701"/>
    <cellStyle name="Comma 3 4 3 2 2 3" xfId="7053"/>
    <cellStyle name="Comma 3 4 3 2 3" xfId="4358"/>
    <cellStyle name="Comma 3 4 3 2 3 2" xfId="9700"/>
    <cellStyle name="Comma 3 4 3 2 4" xfId="7052"/>
    <cellStyle name="Comma 3 4 3 3" xfId="1660"/>
    <cellStyle name="Comma 3 4 3 3 2" xfId="4360"/>
    <cellStyle name="Comma 3 4 3 3 2 2" xfId="9702"/>
    <cellStyle name="Comma 3 4 3 3 3" xfId="7054"/>
    <cellStyle name="Comma 3 4 3 4" xfId="1661"/>
    <cellStyle name="Comma 3 4 3 4 2" xfId="4361"/>
    <cellStyle name="Comma 3 4 3 4 2 2" xfId="9703"/>
    <cellStyle name="Comma 3 4 3 4 3" xfId="7055"/>
    <cellStyle name="Comma 3 4 3 5" xfId="4357"/>
    <cellStyle name="Comma 3 4 3 5 2" xfId="9699"/>
    <cellStyle name="Comma 3 4 3 6" xfId="7051"/>
    <cellStyle name="Comma 3 4 4" xfId="1662"/>
    <cellStyle name="Comma 3 4 4 2" xfId="1663"/>
    <cellStyle name="Comma 3 4 4 2 2" xfId="1664"/>
    <cellStyle name="Comma 3 4 4 2 2 2" xfId="4364"/>
    <cellStyle name="Comma 3 4 4 2 2 2 2" xfId="9706"/>
    <cellStyle name="Comma 3 4 4 2 2 3" xfId="7058"/>
    <cellStyle name="Comma 3 4 4 2 3" xfId="4363"/>
    <cellStyle name="Comma 3 4 4 2 3 2" xfId="9705"/>
    <cellStyle name="Comma 3 4 4 2 4" xfId="7057"/>
    <cellStyle name="Comma 3 4 4 3" xfId="1665"/>
    <cellStyle name="Comma 3 4 4 3 2" xfId="4365"/>
    <cellStyle name="Comma 3 4 4 3 2 2" xfId="9707"/>
    <cellStyle name="Comma 3 4 4 3 3" xfId="7059"/>
    <cellStyle name="Comma 3 4 4 4" xfId="1666"/>
    <cellStyle name="Comma 3 4 4 4 2" xfId="4366"/>
    <cellStyle name="Comma 3 4 4 4 2 2" xfId="9708"/>
    <cellStyle name="Comma 3 4 4 4 3" xfId="7060"/>
    <cellStyle name="Comma 3 4 4 5" xfId="4362"/>
    <cellStyle name="Comma 3 4 4 5 2" xfId="9704"/>
    <cellStyle name="Comma 3 4 4 6" xfId="7056"/>
    <cellStyle name="Comma 3 4 5" xfId="1667"/>
    <cellStyle name="Comma 3 4 5 2" xfId="1668"/>
    <cellStyle name="Comma 3 4 5 2 2" xfId="1669"/>
    <cellStyle name="Comma 3 4 5 2 2 2" xfId="4369"/>
    <cellStyle name="Comma 3 4 5 2 2 2 2" xfId="9711"/>
    <cellStyle name="Comma 3 4 5 2 2 3" xfId="7063"/>
    <cellStyle name="Comma 3 4 5 2 3" xfId="4368"/>
    <cellStyle name="Comma 3 4 5 2 3 2" xfId="9710"/>
    <cellStyle name="Comma 3 4 5 2 4" xfId="7062"/>
    <cellStyle name="Comma 3 4 5 3" xfId="1670"/>
    <cellStyle name="Comma 3 4 5 3 2" xfId="4370"/>
    <cellStyle name="Comma 3 4 5 3 2 2" xfId="9712"/>
    <cellStyle name="Comma 3 4 5 3 3" xfId="7064"/>
    <cellStyle name="Comma 3 4 5 4" xfId="1671"/>
    <cellStyle name="Comma 3 4 5 4 2" xfId="4371"/>
    <cellStyle name="Comma 3 4 5 4 2 2" xfId="9713"/>
    <cellStyle name="Comma 3 4 5 4 3" xfId="7065"/>
    <cellStyle name="Comma 3 4 5 5" xfId="4367"/>
    <cellStyle name="Comma 3 4 5 5 2" xfId="9709"/>
    <cellStyle name="Comma 3 4 5 6" xfId="7061"/>
    <cellStyle name="Comma 3 4 6" xfId="1672"/>
    <cellStyle name="Comma 3 4 6 2" xfId="1673"/>
    <cellStyle name="Comma 3 4 6 2 2" xfId="1674"/>
    <cellStyle name="Comma 3 4 6 2 2 2" xfId="4374"/>
    <cellStyle name="Comma 3 4 6 2 2 2 2" xfId="9716"/>
    <cellStyle name="Comma 3 4 6 2 2 3" xfId="7068"/>
    <cellStyle name="Comma 3 4 6 2 3" xfId="4373"/>
    <cellStyle name="Comma 3 4 6 2 3 2" xfId="9715"/>
    <cellStyle name="Comma 3 4 6 2 4" xfId="7067"/>
    <cellStyle name="Comma 3 4 6 3" xfId="1675"/>
    <cellStyle name="Comma 3 4 6 3 2" xfId="4375"/>
    <cellStyle name="Comma 3 4 6 3 2 2" xfId="9717"/>
    <cellStyle name="Comma 3 4 6 3 3" xfId="7069"/>
    <cellStyle name="Comma 3 4 6 4" xfId="1676"/>
    <cellStyle name="Comma 3 4 6 4 2" xfId="4376"/>
    <cellStyle name="Comma 3 4 6 4 2 2" xfId="9718"/>
    <cellStyle name="Comma 3 4 6 4 3" xfId="7070"/>
    <cellStyle name="Comma 3 4 6 5" xfId="4372"/>
    <cellStyle name="Comma 3 4 6 5 2" xfId="9714"/>
    <cellStyle name="Comma 3 4 6 6" xfId="7066"/>
    <cellStyle name="Comma 3 4 7" xfId="1677"/>
    <cellStyle name="Comma 3 4 7 2" xfId="1678"/>
    <cellStyle name="Comma 3 4 7 2 2" xfId="4378"/>
    <cellStyle name="Comma 3 4 7 2 2 2" xfId="9720"/>
    <cellStyle name="Comma 3 4 7 2 3" xfId="7072"/>
    <cellStyle name="Comma 3 4 7 3" xfId="1679"/>
    <cellStyle name="Comma 3 4 7 3 2" xfId="4379"/>
    <cellStyle name="Comma 3 4 7 3 2 2" xfId="9721"/>
    <cellStyle name="Comma 3 4 7 3 3" xfId="7073"/>
    <cellStyle name="Comma 3 4 7 4" xfId="4377"/>
    <cellStyle name="Comma 3 4 7 4 2" xfId="9719"/>
    <cellStyle name="Comma 3 4 7 5" xfId="7071"/>
    <cellStyle name="Comma 3 4 8" xfId="1680"/>
    <cellStyle name="Comma 3 4 8 2" xfId="1681"/>
    <cellStyle name="Comma 3 4 8 2 2" xfId="4381"/>
    <cellStyle name="Comma 3 4 8 2 2 2" xfId="9723"/>
    <cellStyle name="Comma 3 4 8 2 3" xfId="7075"/>
    <cellStyle name="Comma 3 4 8 3" xfId="4380"/>
    <cellStyle name="Comma 3 4 8 3 2" xfId="9722"/>
    <cellStyle name="Comma 3 4 8 4" xfId="7074"/>
    <cellStyle name="Comma 3 4 9" xfId="1682"/>
    <cellStyle name="Comma 3 4 9 2" xfId="4382"/>
    <cellStyle name="Comma 3 4 9 2 2" xfId="9724"/>
    <cellStyle name="Comma 3 4 9 3" xfId="7076"/>
    <cellStyle name="Comma 3 5" xfId="1683"/>
    <cellStyle name="Comma 3 5 10" xfId="4383"/>
    <cellStyle name="Comma 3 5 10 2" xfId="9725"/>
    <cellStyle name="Comma 3 5 11" xfId="7077"/>
    <cellStyle name="Comma 3 5 2" xfId="1684"/>
    <cellStyle name="Comma 3 5 2 2" xfId="1685"/>
    <cellStyle name="Comma 3 5 2 2 2" xfId="1686"/>
    <cellStyle name="Comma 3 5 2 2 2 2" xfId="4386"/>
    <cellStyle name="Comma 3 5 2 2 2 2 2" xfId="9728"/>
    <cellStyle name="Comma 3 5 2 2 2 3" xfId="7080"/>
    <cellStyle name="Comma 3 5 2 2 3" xfId="4385"/>
    <cellStyle name="Comma 3 5 2 2 3 2" xfId="9727"/>
    <cellStyle name="Comma 3 5 2 2 4" xfId="7079"/>
    <cellStyle name="Comma 3 5 2 3" xfId="1687"/>
    <cellStyle name="Comma 3 5 2 3 2" xfId="4387"/>
    <cellStyle name="Comma 3 5 2 3 2 2" xfId="9729"/>
    <cellStyle name="Comma 3 5 2 3 3" xfId="7081"/>
    <cellStyle name="Comma 3 5 2 4" xfId="1688"/>
    <cellStyle name="Comma 3 5 2 4 2" xfId="4388"/>
    <cellStyle name="Comma 3 5 2 4 2 2" xfId="9730"/>
    <cellStyle name="Comma 3 5 2 4 3" xfId="7082"/>
    <cellStyle name="Comma 3 5 2 5" xfId="4384"/>
    <cellStyle name="Comma 3 5 2 5 2" xfId="9726"/>
    <cellStyle name="Comma 3 5 2 6" xfId="7078"/>
    <cellStyle name="Comma 3 5 3" xfId="1689"/>
    <cellStyle name="Comma 3 5 3 2" xfId="1690"/>
    <cellStyle name="Comma 3 5 3 2 2" xfId="1691"/>
    <cellStyle name="Comma 3 5 3 2 2 2" xfId="4391"/>
    <cellStyle name="Comma 3 5 3 2 2 2 2" xfId="9733"/>
    <cellStyle name="Comma 3 5 3 2 2 3" xfId="7085"/>
    <cellStyle name="Comma 3 5 3 2 3" xfId="4390"/>
    <cellStyle name="Comma 3 5 3 2 3 2" xfId="9732"/>
    <cellStyle name="Comma 3 5 3 2 4" xfId="7084"/>
    <cellStyle name="Comma 3 5 3 3" xfId="1692"/>
    <cellStyle name="Comma 3 5 3 3 2" xfId="4392"/>
    <cellStyle name="Comma 3 5 3 3 2 2" xfId="9734"/>
    <cellStyle name="Comma 3 5 3 3 3" xfId="7086"/>
    <cellStyle name="Comma 3 5 3 4" xfId="1693"/>
    <cellStyle name="Comma 3 5 3 4 2" xfId="4393"/>
    <cellStyle name="Comma 3 5 3 4 2 2" xfId="9735"/>
    <cellStyle name="Comma 3 5 3 4 3" xfId="7087"/>
    <cellStyle name="Comma 3 5 3 5" xfId="4389"/>
    <cellStyle name="Comma 3 5 3 5 2" xfId="9731"/>
    <cellStyle name="Comma 3 5 3 6" xfId="7083"/>
    <cellStyle name="Comma 3 5 4" xfId="1694"/>
    <cellStyle name="Comma 3 5 4 2" xfId="1695"/>
    <cellStyle name="Comma 3 5 4 2 2" xfId="1696"/>
    <cellStyle name="Comma 3 5 4 2 2 2" xfId="4396"/>
    <cellStyle name="Comma 3 5 4 2 2 2 2" xfId="9738"/>
    <cellStyle name="Comma 3 5 4 2 2 3" xfId="7090"/>
    <cellStyle name="Comma 3 5 4 2 3" xfId="4395"/>
    <cellStyle name="Comma 3 5 4 2 3 2" xfId="9737"/>
    <cellStyle name="Comma 3 5 4 2 4" xfId="7089"/>
    <cellStyle name="Comma 3 5 4 3" xfId="1697"/>
    <cellStyle name="Comma 3 5 4 3 2" xfId="4397"/>
    <cellStyle name="Comma 3 5 4 3 2 2" xfId="9739"/>
    <cellStyle name="Comma 3 5 4 3 3" xfId="7091"/>
    <cellStyle name="Comma 3 5 4 4" xfId="1698"/>
    <cellStyle name="Comma 3 5 4 4 2" xfId="4398"/>
    <cellStyle name="Comma 3 5 4 4 2 2" xfId="9740"/>
    <cellStyle name="Comma 3 5 4 4 3" xfId="7092"/>
    <cellStyle name="Comma 3 5 4 5" xfId="4394"/>
    <cellStyle name="Comma 3 5 4 5 2" xfId="9736"/>
    <cellStyle name="Comma 3 5 4 6" xfId="7088"/>
    <cellStyle name="Comma 3 5 5" xfId="1699"/>
    <cellStyle name="Comma 3 5 5 2" xfId="1700"/>
    <cellStyle name="Comma 3 5 5 2 2" xfId="1701"/>
    <cellStyle name="Comma 3 5 5 2 2 2" xfId="4401"/>
    <cellStyle name="Comma 3 5 5 2 2 2 2" xfId="9743"/>
    <cellStyle name="Comma 3 5 5 2 2 3" xfId="7095"/>
    <cellStyle name="Comma 3 5 5 2 3" xfId="4400"/>
    <cellStyle name="Comma 3 5 5 2 3 2" xfId="9742"/>
    <cellStyle name="Comma 3 5 5 2 4" xfId="7094"/>
    <cellStyle name="Comma 3 5 5 3" xfId="1702"/>
    <cellStyle name="Comma 3 5 5 3 2" xfId="4402"/>
    <cellStyle name="Comma 3 5 5 3 2 2" xfId="9744"/>
    <cellStyle name="Comma 3 5 5 3 3" xfId="7096"/>
    <cellStyle name="Comma 3 5 5 4" xfId="1703"/>
    <cellStyle name="Comma 3 5 5 4 2" xfId="4403"/>
    <cellStyle name="Comma 3 5 5 4 2 2" xfId="9745"/>
    <cellStyle name="Comma 3 5 5 4 3" xfId="7097"/>
    <cellStyle name="Comma 3 5 5 5" xfId="4399"/>
    <cellStyle name="Comma 3 5 5 5 2" xfId="9741"/>
    <cellStyle name="Comma 3 5 5 6" xfId="7093"/>
    <cellStyle name="Comma 3 5 6" xfId="1704"/>
    <cellStyle name="Comma 3 5 6 2" xfId="1705"/>
    <cellStyle name="Comma 3 5 6 2 2" xfId="4405"/>
    <cellStyle name="Comma 3 5 6 2 2 2" xfId="9747"/>
    <cellStyle name="Comma 3 5 6 2 3" xfId="7099"/>
    <cellStyle name="Comma 3 5 6 3" xfId="1706"/>
    <cellStyle name="Comma 3 5 6 3 2" xfId="4406"/>
    <cellStyle name="Comma 3 5 6 3 2 2" xfId="9748"/>
    <cellStyle name="Comma 3 5 6 3 3" xfId="7100"/>
    <cellStyle name="Comma 3 5 6 4" xfId="4404"/>
    <cellStyle name="Comma 3 5 6 4 2" xfId="9746"/>
    <cellStyle name="Comma 3 5 6 5" xfId="7098"/>
    <cellStyle name="Comma 3 5 7" xfId="1707"/>
    <cellStyle name="Comma 3 5 7 2" xfId="1708"/>
    <cellStyle name="Comma 3 5 7 2 2" xfId="4408"/>
    <cellStyle name="Comma 3 5 7 2 2 2" xfId="9750"/>
    <cellStyle name="Comma 3 5 7 2 3" xfId="7102"/>
    <cellStyle name="Comma 3 5 7 3" xfId="4407"/>
    <cellStyle name="Comma 3 5 7 3 2" xfId="9749"/>
    <cellStyle name="Comma 3 5 7 4" xfId="7101"/>
    <cellStyle name="Comma 3 5 8" xfId="1709"/>
    <cellStyle name="Comma 3 5 8 2" xfId="4409"/>
    <cellStyle name="Comma 3 5 8 2 2" xfId="9751"/>
    <cellStyle name="Comma 3 5 8 3" xfId="7103"/>
    <cellStyle name="Comma 3 5 9" xfId="1710"/>
    <cellStyle name="Comma 3 5 9 2" xfId="4410"/>
    <cellStyle name="Comma 3 5 9 2 2" xfId="9752"/>
    <cellStyle name="Comma 3 5 9 3" xfId="7104"/>
    <cellStyle name="Comma 3 6" xfId="1711"/>
    <cellStyle name="Comma 3 6 2" xfId="1712"/>
    <cellStyle name="Comma 3 6 2 2" xfId="1713"/>
    <cellStyle name="Comma 3 6 2 2 2" xfId="4413"/>
    <cellStyle name="Comma 3 6 2 2 2 2" xfId="9755"/>
    <cellStyle name="Comma 3 6 2 2 3" xfId="7107"/>
    <cellStyle name="Comma 3 6 2 3" xfId="4412"/>
    <cellStyle name="Comma 3 6 2 3 2" xfId="9754"/>
    <cellStyle name="Comma 3 6 2 4" xfId="7106"/>
    <cellStyle name="Comma 3 6 3" xfId="1714"/>
    <cellStyle name="Comma 3 6 3 2" xfId="4414"/>
    <cellStyle name="Comma 3 6 3 2 2" xfId="9756"/>
    <cellStyle name="Comma 3 6 3 3" xfId="7108"/>
    <cellStyle name="Comma 3 6 4" xfId="1715"/>
    <cellStyle name="Comma 3 6 4 2" xfId="4415"/>
    <cellStyle name="Comma 3 6 4 2 2" xfId="9757"/>
    <cellStyle name="Comma 3 6 4 3" xfId="7109"/>
    <cellStyle name="Comma 3 6 5" xfId="4411"/>
    <cellStyle name="Comma 3 6 5 2" xfId="9753"/>
    <cellStyle name="Comma 3 6 6" xfId="7105"/>
    <cellStyle name="Comma 3 7" xfId="1716"/>
    <cellStyle name="Comma 3 7 2" xfId="1717"/>
    <cellStyle name="Comma 3 7 2 2" xfId="1718"/>
    <cellStyle name="Comma 3 7 2 2 2" xfId="4418"/>
    <cellStyle name="Comma 3 7 2 2 2 2" xfId="9760"/>
    <cellStyle name="Comma 3 7 2 2 3" xfId="7112"/>
    <cellStyle name="Comma 3 7 2 3" xfId="4417"/>
    <cellStyle name="Comma 3 7 2 3 2" xfId="9759"/>
    <cellStyle name="Comma 3 7 2 4" xfId="7111"/>
    <cellStyle name="Comma 3 7 3" xfId="1719"/>
    <cellStyle name="Comma 3 7 3 2" xfId="4419"/>
    <cellStyle name="Comma 3 7 3 2 2" xfId="9761"/>
    <cellStyle name="Comma 3 7 3 3" xfId="7113"/>
    <cellStyle name="Comma 3 7 4" xfId="1720"/>
    <cellStyle name="Comma 3 7 4 2" xfId="4420"/>
    <cellStyle name="Comma 3 7 4 2 2" xfId="9762"/>
    <cellStyle name="Comma 3 7 4 3" xfId="7114"/>
    <cellStyle name="Comma 3 7 5" xfId="4416"/>
    <cellStyle name="Comma 3 7 5 2" xfId="9758"/>
    <cellStyle name="Comma 3 7 6" xfId="7110"/>
    <cellStyle name="Comma 3 8" xfId="1721"/>
    <cellStyle name="Comma 3 8 2" xfId="1722"/>
    <cellStyle name="Comma 3 8 2 2" xfId="1723"/>
    <cellStyle name="Comma 3 8 2 2 2" xfId="4423"/>
    <cellStyle name="Comma 3 8 2 2 2 2" xfId="9765"/>
    <cellStyle name="Comma 3 8 2 2 3" xfId="7117"/>
    <cellStyle name="Comma 3 8 2 3" xfId="4422"/>
    <cellStyle name="Comma 3 8 2 3 2" xfId="9764"/>
    <cellStyle name="Comma 3 8 2 4" xfId="7116"/>
    <cellStyle name="Comma 3 8 3" xfId="1724"/>
    <cellStyle name="Comma 3 8 3 2" xfId="4424"/>
    <cellStyle name="Comma 3 8 3 2 2" xfId="9766"/>
    <cellStyle name="Comma 3 8 3 3" xfId="7118"/>
    <cellStyle name="Comma 3 8 4" xfId="1725"/>
    <cellStyle name="Comma 3 8 4 2" xfId="4425"/>
    <cellStyle name="Comma 3 8 4 2 2" xfId="9767"/>
    <cellStyle name="Comma 3 8 4 3" xfId="7119"/>
    <cellStyle name="Comma 3 8 5" xfId="4421"/>
    <cellStyle name="Comma 3 8 5 2" xfId="9763"/>
    <cellStyle name="Comma 3 8 6" xfId="7115"/>
    <cellStyle name="Comma 3 9" xfId="1726"/>
    <cellStyle name="Comma 3 9 2" xfId="1727"/>
    <cellStyle name="Comma 3 9 2 2" xfId="1728"/>
    <cellStyle name="Comma 3 9 2 2 2" xfId="4428"/>
    <cellStyle name="Comma 3 9 2 2 2 2" xfId="9770"/>
    <cellStyle name="Comma 3 9 2 2 3" xfId="7122"/>
    <cellStyle name="Comma 3 9 2 3" xfId="4427"/>
    <cellStyle name="Comma 3 9 2 3 2" xfId="9769"/>
    <cellStyle name="Comma 3 9 2 4" xfId="7121"/>
    <cellStyle name="Comma 3 9 3" xfId="1729"/>
    <cellStyle name="Comma 3 9 3 2" xfId="4429"/>
    <cellStyle name="Comma 3 9 3 2 2" xfId="9771"/>
    <cellStyle name="Comma 3 9 3 3" xfId="7123"/>
    <cellStyle name="Comma 3 9 4" xfId="1730"/>
    <cellStyle name="Comma 3 9 4 2" xfId="4430"/>
    <cellStyle name="Comma 3 9 4 2 2" xfId="9772"/>
    <cellStyle name="Comma 3 9 4 3" xfId="7124"/>
    <cellStyle name="Comma 3 9 5" xfId="4426"/>
    <cellStyle name="Comma 3 9 5 2" xfId="9768"/>
    <cellStyle name="Comma 3 9 6" xfId="7120"/>
    <cellStyle name="Comma 4" xfId="123"/>
    <cellStyle name="Comma 4 10" xfId="1732"/>
    <cellStyle name="Comma 4 10 2" xfId="1733"/>
    <cellStyle name="Comma 4 10 2 2" xfId="4433"/>
    <cellStyle name="Comma 4 10 2 2 2" xfId="9775"/>
    <cellStyle name="Comma 4 10 2 3" xfId="7127"/>
    <cellStyle name="Comma 4 10 3" xfId="1734"/>
    <cellStyle name="Comma 4 10 3 2" xfId="4434"/>
    <cellStyle name="Comma 4 10 3 2 2" xfId="9776"/>
    <cellStyle name="Comma 4 10 3 3" xfId="7128"/>
    <cellStyle name="Comma 4 10 4" xfId="4432"/>
    <cellStyle name="Comma 4 10 4 2" xfId="9774"/>
    <cellStyle name="Comma 4 10 5" xfId="7126"/>
    <cellStyle name="Comma 4 11" xfId="1735"/>
    <cellStyle name="Comma 4 11 2" xfId="1736"/>
    <cellStyle name="Comma 4 11 2 2" xfId="4436"/>
    <cellStyle name="Comma 4 11 2 2 2" xfId="9778"/>
    <cellStyle name="Comma 4 11 2 3" xfId="7130"/>
    <cellStyle name="Comma 4 11 3" xfId="4435"/>
    <cellStyle name="Comma 4 11 3 2" xfId="9777"/>
    <cellStyle name="Comma 4 11 4" xfId="7129"/>
    <cellStyle name="Comma 4 12" xfId="1737"/>
    <cellStyle name="Comma 4 12 2" xfId="4437"/>
    <cellStyle name="Comma 4 12 2 2" xfId="9779"/>
    <cellStyle name="Comma 4 12 3" xfId="7131"/>
    <cellStyle name="Comma 4 13" xfId="1738"/>
    <cellStyle name="Comma 4 13 2" xfId="4438"/>
    <cellStyle name="Comma 4 13 2 2" xfId="9780"/>
    <cellStyle name="Comma 4 13 3" xfId="7132"/>
    <cellStyle name="Comma 4 14" xfId="2808"/>
    <cellStyle name="Comma 4 14 2" xfId="5481"/>
    <cellStyle name="Comma 4 14 2 2" xfId="10816"/>
    <cellStyle name="Comma 4 14 3" xfId="8173"/>
    <cellStyle name="Comma 4 15" xfId="2867"/>
    <cellStyle name="Comma 4 15 2" xfId="5540"/>
    <cellStyle name="Comma 4 15 2 2" xfId="10870"/>
    <cellStyle name="Comma 4 15 3" xfId="8229"/>
    <cellStyle name="Comma 4 16" xfId="1731"/>
    <cellStyle name="Comma 4 16 2" xfId="4431"/>
    <cellStyle name="Comma 4 16 2 2" xfId="9773"/>
    <cellStyle name="Comma 4 16 3" xfId="7125"/>
    <cellStyle name="Comma 4 17" xfId="3002"/>
    <cellStyle name="Comma 4 17 2" xfId="8345"/>
    <cellStyle name="Comma 4 18" xfId="5697"/>
    <cellStyle name="Comma 4 19" xfId="8137"/>
    <cellStyle name="Comma 4 2" xfId="243"/>
    <cellStyle name="Comma 4 2 10" xfId="1740"/>
    <cellStyle name="Comma 4 2 10 2" xfId="1741"/>
    <cellStyle name="Comma 4 2 10 2 2" xfId="4441"/>
    <cellStyle name="Comma 4 2 10 2 2 2" xfId="9783"/>
    <cellStyle name="Comma 4 2 10 2 3" xfId="7135"/>
    <cellStyle name="Comma 4 2 10 3" xfId="4440"/>
    <cellStyle name="Comma 4 2 10 3 2" xfId="9782"/>
    <cellStyle name="Comma 4 2 10 4" xfId="7134"/>
    <cellStyle name="Comma 4 2 11" xfId="1742"/>
    <cellStyle name="Comma 4 2 11 2" xfId="4442"/>
    <cellStyle name="Comma 4 2 11 2 2" xfId="9784"/>
    <cellStyle name="Comma 4 2 11 3" xfId="7136"/>
    <cellStyle name="Comma 4 2 12" xfId="1743"/>
    <cellStyle name="Comma 4 2 12 2" xfId="4443"/>
    <cellStyle name="Comma 4 2 12 2 2" xfId="9785"/>
    <cellStyle name="Comma 4 2 12 3" xfId="7137"/>
    <cellStyle name="Comma 4 2 13" xfId="1744"/>
    <cellStyle name="Comma 4 2 13 2" xfId="4444"/>
    <cellStyle name="Comma 4 2 13 2 2" xfId="9786"/>
    <cellStyle name="Comma 4 2 13 3" xfId="7138"/>
    <cellStyle name="Comma 4 2 14" xfId="2781"/>
    <cellStyle name="Comma 4 2 14 2" xfId="5454"/>
    <cellStyle name="Comma 4 2 14 2 2" xfId="10792"/>
    <cellStyle name="Comma 4 2 14 3" xfId="8149"/>
    <cellStyle name="Comma 4 2 15" xfId="2843"/>
    <cellStyle name="Comma 4 2 15 2" xfId="5516"/>
    <cellStyle name="Comma 4 2 15 2 2" xfId="10846"/>
    <cellStyle name="Comma 4 2 15 3" xfId="8205"/>
    <cellStyle name="Comma 4 2 16" xfId="1739"/>
    <cellStyle name="Comma 4 2 16 2" xfId="4439"/>
    <cellStyle name="Comma 4 2 16 2 2" xfId="9781"/>
    <cellStyle name="Comma 4 2 16 3" xfId="7133"/>
    <cellStyle name="Comma 4 2 17" xfId="2968"/>
    <cellStyle name="Comma 4 2 17 2" xfId="8321"/>
    <cellStyle name="Comma 4 2 18" xfId="5666"/>
    <cellStyle name="Comma 4 2 2" xfId="255"/>
    <cellStyle name="Comma 4 2 2 10" xfId="1746"/>
    <cellStyle name="Comma 4 2 2 10 2" xfId="4446"/>
    <cellStyle name="Comma 4 2 2 10 2 2" xfId="9788"/>
    <cellStyle name="Comma 4 2 2 10 3" xfId="7140"/>
    <cellStyle name="Comma 4 2 2 11" xfId="2785"/>
    <cellStyle name="Comma 4 2 2 11 2" xfId="5458"/>
    <cellStyle name="Comma 4 2 2 11 2 2" xfId="10795"/>
    <cellStyle name="Comma 4 2 2 11 3" xfId="8152"/>
    <cellStyle name="Comma 4 2 2 12" xfId="2846"/>
    <cellStyle name="Comma 4 2 2 12 2" xfId="5519"/>
    <cellStyle name="Comma 4 2 2 12 2 2" xfId="10849"/>
    <cellStyle name="Comma 4 2 2 12 3" xfId="8208"/>
    <cellStyle name="Comma 4 2 2 13" xfId="1745"/>
    <cellStyle name="Comma 4 2 2 13 2" xfId="4445"/>
    <cellStyle name="Comma 4 2 2 13 2 2" xfId="9787"/>
    <cellStyle name="Comma 4 2 2 13 3" xfId="7139"/>
    <cellStyle name="Comma 4 2 2 14" xfId="2976"/>
    <cellStyle name="Comma 4 2 2 14 2" xfId="8324"/>
    <cellStyle name="Comma 4 2 2 15" xfId="5673"/>
    <cellStyle name="Comma 4 2 2 2" xfId="279"/>
    <cellStyle name="Comma 4 2 2 2 10" xfId="2793"/>
    <cellStyle name="Comma 4 2 2 2 10 2" xfId="5466"/>
    <cellStyle name="Comma 4 2 2 2 10 2 2" xfId="10802"/>
    <cellStyle name="Comma 4 2 2 2 10 3" xfId="8159"/>
    <cellStyle name="Comma 4 2 2 2 11" xfId="2853"/>
    <cellStyle name="Comma 4 2 2 2 11 2" xfId="5526"/>
    <cellStyle name="Comma 4 2 2 2 11 2 2" xfId="10856"/>
    <cellStyle name="Comma 4 2 2 2 11 3" xfId="8215"/>
    <cellStyle name="Comma 4 2 2 2 12" xfId="1747"/>
    <cellStyle name="Comma 4 2 2 2 12 2" xfId="4447"/>
    <cellStyle name="Comma 4 2 2 2 12 2 2" xfId="9789"/>
    <cellStyle name="Comma 4 2 2 2 12 3" xfId="7141"/>
    <cellStyle name="Comma 4 2 2 2 13" xfId="2986"/>
    <cellStyle name="Comma 4 2 2 2 13 2" xfId="8331"/>
    <cellStyle name="Comma 4 2 2 2 14" xfId="5682"/>
    <cellStyle name="Comma 4 2 2 2 2" xfId="292"/>
    <cellStyle name="Comma 4 2 2 2 2 2" xfId="321"/>
    <cellStyle name="Comma 4 2 2 2 2 2 2" xfId="375"/>
    <cellStyle name="Comma 4 2 2 2 2 2 2 2" xfId="2947"/>
    <cellStyle name="Comma 4 2 2 2 2 2 2 2 2" xfId="5620"/>
    <cellStyle name="Comma 4 2 2 2 2 2 2 2 2 2" xfId="10950"/>
    <cellStyle name="Comma 4 2 2 2 2 2 2 2 3" xfId="8309"/>
    <cellStyle name="Comma 4 2 2 2 2 2 2 3" xfId="1750"/>
    <cellStyle name="Comma 4 2 2 2 2 2 2 3 2" xfId="4450"/>
    <cellStyle name="Comma 4 2 2 2 2 2 2 3 2 2" xfId="9792"/>
    <cellStyle name="Comma 4 2 2 2 2 2 2 3 3" xfId="7144"/>
    <cellStyle name="Comma 4 2 2 2 2 2 2 4" xfId="3082"/>
    <cellStyle name="Comma 4 2 2 2 2 2 2 4 2" xfId="8425"/>
    <cellStyle name="Comma 4 2 2 2 2 2 2 5" xfId="5777"/>
    <cellStyle name="Comma 4 2 2 2 2 2 3" xfId="2834"/>
    <cellStyle name="Comma 4 2 2 2 2 2 3 2" xfId="5507"/>
    <cellStyle name="Comma 4 2 2 2 2 2 3 2 2" xfId="10842"/>
    <cellStyle name="Comma 4 2 2 2 2 2 3 3" xfId="8199"/>
    <cellStyle name="Comma 4 2 2 2 2 2 4" xfId="2893"/>
    <cellStyle name="Comma 4 2 2 2 2 2 4 2" xfId="5566"/>
    <cellStyle name="Comma 4 2 2 2 2 2 4 2 2" xfId="10896"/>
    <cellStyle name="Comma 4 2 2 2 2 2 4 3" xfId="8255"/>
    <cellStyle name="Comma 4 2 2 2 2 2 5" xfId="1749"/>
    <cellStyle name="Comma 4 2 2 2 2 2 5 2" xfId="4449"/>
    <cellStyle name="Comma 4 2 2 2 2 2 5 2 2" xfId="9791"/>
    <cellStyle name="Comma 4 2 2 2 2 2 5 3" xfId="7143"/>
    <cellStyle name="Comma 4 2 2 2 2 2 6" xfId="3028"/>
    <cellStyle name="Comma 4 2 2 2 2 2 6 2" xfId="8371"/>
    <cellStyle name="Comma 4 2 2 2 2 2 7" xfId="5723"/>
    <cellStyle name="Comma 4 2 2 2 2 3" xfId="348"/>
    <cellStyle name="Comma 4 2 2 2 2 3 2" xfId="2920"/>
    <cellStyle name="Comma 4 2 2 2 2 3 2 2" xfId="5593"/>
    <cellStyle name="Comma 4 2 2 2 2 3 2 2 2" xfId="10923"/>
    <cellStyle name="Comma 4 2 2 2 2 3 2 3" xfId="8282"/>
    <cellStyle name="Comma 4 2 2 2 2 3 3" xfId="1751"/>
    <cellStyle name="Comma 4 2 2 2 2 3 3 2" xfId="4451"/>
    <cellStyle name="Comma 4 2 2 2 2 3 3 2 2" xfId="9793"/>
    <cellStyle name="Comma 4 2 2 2 2 3 3 3" xfId="7145"/>
    <cellStyle name="Comma 4 2 2 2 2 3 4" xfId="3055"/>
    <cellStyle name="Comma 4 2 2 2 2 3 4 2" xfId="8398"/>
    <cellStyle name="Comma 4 2 2 2 2 3 5" xfId="5750"/>
    <cellStyle name="Comma 4 2 2 2 2 4" xfId="1752"/>
    <cellStyle name="Comma 4 2 2 2 2 4 2" xfId="4452"/>
    <cellStyle name="Comma 4 2 2 2 2 4 2 2" xfId="9794"/>
    <cellStyle name="Comma 4 2 2 2 2 4 3" xfId="7146"/>
    <cellStyle name="Comma 4 2 2 2 2 5" xfId="2806"/>
    <cellStyle name="Comma 4 2 2 2 2 5 2" xfId="5479"/>
    <cellStyle name="Comma 4 2 2 2 2 5 2 2" xfId="10815"/>
    <cellStyle name="Comma 4 2 2 2 2 5 3" xfId="8172"/>
    <cellStyle name="Comma 4 2 2 2 2 6" xfId="2866"/>
    <cellStyle name="Comma 4 2 2 2 2 6 2" xfId="5539"/>
    <cellStyle name="Comma 4 2 2 2 2 6 2 2" xfId="10869"/>
    <cellStyle name="Comma 4 2 2 2 2 6 3" xfId="8228"/>
    <cellStyle name="Comma 4 2 2 2 2 7" xfId="1748"/>
    <cellStyle name="Comma 4 2 2 2 2 7 2" xfId="4448"/>
    <cellStyle name="Comma 4 2 2 2 2 7 2 2" xfId="9790"/>
    <cellStyle name="Comma 4 2 2 2 2 7 3" xfId="7142"/>
    <cellStyle name="Comma 4 2 2 2 2 8" xfId="2999"/>
    <cellStyle name="Comma 4 2 2 2 2 8 2" xfId="8344"/>
    <cellStyle name="Comma 4 2 2 2 2 9" xfId="5695"/>
    <cellStyle name="Comma 4 2 2 2 3" xfId="308"/>
    <cellStyle name="Comma 4 2 2 2 3 2" xfId="362"/>
    <cellStyle name="Comma 4 2 2 2 3 2 2" xfId="1755"/>
    <cellStyle name="Comma 4 2 2 2 3 2 2 2" xfId="4455"/>
    <cellStyle name="Comma 4 2 2 2 3 2 2 2 2" xfId="9797"/>
    <cellStyle name="Comma 4 2 2 2 3 2 2 3" xfId="7149"/>
    <cellStyle name="Comma 4 2 2 2 3 2 3" xfId="2934"/>
    <cellStyle name="Comma 4 2 2 2 3 2 3 2" xfId="5607"/>
    <cellStyle name="Comma 4 2 2 2 3 2 3 2 2" xfId="10937"/>
    <cellStyle name="Comma 4 2 2 2 3 2 3 3" xfId="8296"/>
    <cellStyle name="Comma 4 2 2 2 3 2 4" xfId="1754"/>
    <cellStyle name="Comma 4 2 2 2 3 2 4 2" xfId="4454"/>
    <cellStyle name="Comma 4 2 2 2 3 2 4 2 2" xfId="9796"/>
    <cellStyle name="Comma 4 2 2 2 3 2 4 3" xfId="7148"/>
    <cellStyle name="Comma 4 2 2 2 3 2 5" xfId="3069"/>
    <cellStyle name="Comma 4 2 2 2 3 2 5 2" xfId="8412"/>
    <cellStyle name="Comma 4 2 2 2 3 2 6" xfId="5764"/>
    <cellStyle name="Comma 4 2 2 2 3 3" xfId="1756"/>
    <cellStyle name="Comma 4 2 2 2 3 3 2" xfId="4456"/>
    <cellStyle name="Comma 4 2 2 2 3 3 2 2" xfId="9798"/>
    <cellStyle name="Comma 4 2 2 2 3 3 3" xfId="7150"/>
    <cellStyle name="Comma 4 2 2 2 3 4" xfId="1757"/>
    <cellStyle name="Comma 4 2 2 2 3 4 2" xfId="4457"/>
    <cellStyle name="Comma 4 2 2 2 3 4 2 2" xfId="9799"/>
    <cellStyle name="Comma 4 2 2 2 3 4 3" xfId="7151"/>
    <cellStyle name="Comma 4 2 2 2 3 5" xfId="2821"/>
    <cellStyle name="Comma 4 2 2 2 3 5 2" xfId="5494"/>
    <cellStyle name="Comma 4 2 2 2 3 5 2 2" xfId="10829"/>
    <cellStyle name="Comma 4 2 2 2 3 5 3" xfId="8186"/>
    <cellStyle name="Comma 4 2 2 2 3 6" xfId="2880"/>
    <cellStyle name="Comma 4 2 2 2 3 6 2" xfId="5553"/>
    <cellStyle name="Comma 4 2 2 2 3 6 2 2" xfId="10883"/>
    <cellStyle name="Comma 4 2 2 2 3 6 3" xfId="8242"/>
    <cellStyle name="Comma 4 2 2 2 3 7" xfId="1753"/>
    <cellStyle name="Comma 4 2 2 2 3 7 2" xfId="4453"/>
    <cellStyle name="Comma 4 2 2 2 3 7 2 2" xfId="9795"/>
    <cellStyle name="Comma 4 2 2 2 3 7 3" xfId="7147"/>
    <cellStyle name="Comma 4 2 2 2 3 8" xfId="3015"/>
    <cellStyle name="Comma 4 2 2 2 3 8 2" xfId="8358"/>
    <cellStyle name="Comma 4 2 2 2 3 9" xfId="5710"/>
    <cellStyle name="Comma 4 2 2 2 4" xfId="335"/>
    <cellStyle name="Comma 4 2 2 2 4 2" xfId="1759"/>
    <cellStyle name="Comma 4 2 2 2 4 2 2" xfId="1760"/>
    <cellStyle name="Comma 4 2 2 2 4 2 2 2" xfId="4460"/>
    <cellStyle name="Comma 4 2 2 2 4 2 2 2 2" xfId="9802"/>
    <cellStyle name="Comma 4 2 2 2 4 2 2 3" xfId="7154"/>
    <cellStyle name="Comma 4 2 2 2 4 2 3" xfId="4459"/>
    <cellStyle name="Comma 4 2 2 2 4 2 3 2" xfId="9801"/>
    <cellStyle name="Comma 4 2 2 2 4 2 4" xfId="7153"/>
    <cellStyle name="Comma 4 2 2 2 4 3" xfId="1761"/>
    <cellStyle name="Comma 4 2 2 2 4 3 2" xfId="4461"/>
    <cellStyle name="Comma 4 2 2 2 4 3 2 2" xfId="9803"/>
    <cellStyle name="Comma 4 2 2 2 4 3 3" xfId="7155"/>
    <cellStyle name="Comma 4 2 2 2 4 4" xfId="1762"/>
    <cellStyle name="Comma 4 2 2 2 4 4 2" xfId="4462"/>
    <cellStyle name="Comma 4 2 2 2 4 4 2 2" xfId="9804"/>
    <cellStyle name="Comma 4 2 2 2 4 4 3" xfId="7156"/>
    <cellStyle name="Comma 4 2 2 2 4 5" xfId="2907"/>
    <cellStyle name="Comma 4 2 2 2 4 5 2" xfId="5580"/>
    <cellStyle name="Comma 4 2 2 2 4 5 2 2" xfId="10910"/>
    <cellStyle name="Comma 4 2 2 2 4 5 3" xfId="8269"/>
    <cellStyle name="Comma 4 2 2 2 4 6" xfId="1758"/>
    <cellStyle name="Comma 4 2 2 2 4 6 2" xfId="4458"/>
    <cellStyle name="Comma 4 2 2 2 4 6 2 2" xfId="9800"/>
    <cellStyle name="Comma 4 2 2 2 4 6 3" xfId="7152"/>
    <cellStyle name="Comma 4 2 2 2 4 7" xfId="3042"/>
    <cellStyle name="Comma 4 2 2 2 4 7 2" xfId="8385"/>
    <cellStyle name="Comma 4 2 2 2 4 8" xfId="5737"/>
    <cellStyle name="Comma 4 2 2 2 5" xfId="1763"/>
    <cellStyle name="Comma 4 2 2 2 5 2" xfId="1764"/>
    <cellStyle name="Comma 4 2 2 2 5 2 2" xfId="1765"/>
    <cellStyle name="Comma 4 2 2 2 5 2 2 2" xfId="4465"/>
    <cellStyle name="Comma 4 2 2 2 5 2 2 2 2" xfId="9807"/>
    <cellStyle name="Comma 4 2 2 2 5 2 2 3" xfId="7159"/>
    <cellStyle name="Comma 4 2 2 2 5 2 3" xfId="4464"/>
    <cellStyle name="Comma 4 2 2 2 5 2 3 2" xfId="9806"/>
    <cellStyle name="Comma 4 2 2 2 5 2 4" xfId="7158"/>
    <cellStyle name="Comma 4 2 2 2 5 3" xfId="1766"/>
    <cellStyle name="Comma 4 2 2 2 5 3 2" xfId="4466"/>
    <cellStyle name="Comma 4 2 2 2 5 3 2 2" xfId="9808"/>
    <cellStyle name="Comma 4 2 2 2 5 3 3" xfId="7160"/>
    <cellStyle name="Comma 4 2 2 2 5 4" xfId="1767"/>
    <cellStyle name="Comma 4 2 2 2 5 4 2" xfId="4467"/>
    <cellStyle name="Comma 4 2 2 2 5 4 2 2" xfId="9809"/>
    <cellStyle name="Comma 4 2 2 2 5 4 3" xfId="7161"/>
    <cellStyle name="Comma 4 2 2 2 5 5" xfId="4463"/>
    <cellStyle name="Comma 4 2 2 2 5 5 2" xfId="9805"/>
    <cellStyle name="Comma 4 2 2 2 5 6" xfId="7157"/>
    <cellStyle name="Comma 4 2 2 2 6" xfId="1768"/>
    <cellStyle name="Comma 4 2 2 2 6 2" xfId="1769"/>
    <cellStyle name="Comma 4 2 2 2 6 2 2" xfId="4469"/>
    <cellStyle name="Comma 4 2 2 2 6 2 2 2" xfId="9811"/>
    <cellStyle name="Comma 4 2 2 2 6 2 3" xfId="7163"/>
    <cellStyle name="Comma 4 2 2 2 6 3" xfId="1770"/>
    <cellStyle name="Comma 4 2 2 2 6 3 2" xfId="4470"/>
    <cellStyle name="Comma 4 2 2 2 6 3 2 2" xfId="9812"/>
    <cellStyle name="Comma 4 2 2 2 6 3 3" xfId="7164"/>
    <cellStyle name="Comma 4 2 2 2 6 4" xfId="4468"/>
    <cellStyle name="Comma 4 2 2 2 6 4 2" xfId="9810"/>
    <cellStyle name="Comma 4 2 2 2 6 5" xfId="7162"/>
    <cellStyle name="Comma 4 2 2 2 7" xfId="1771"/>
    <cellStyle name="Comma 4 2 2 2 7 2" xfId="1772"/>
    <cellStyle name="Comma 4 2 2 2 7 2 2" xfId="4472"/>
    <cellStyle name="Comma 4 2 2 2 7 2 2 2" xfId="9814"/>
    <cellStyle name="Comma 4 2 2 2 7 2 3" xfId="7166"/>
    <cellStyle name="Comma 4 2 2 2 7 3" xfId="4471"/>
    <cellStyle name="Comma 4 2 2 2 7 3 2" xfId="9813"/>
    <cellStyle name="Comma 4 2 2 2 7 4" xfId="7165"/>
    <cellStyle name="Comma 4 2 2 2 8" xfId="1773"/>
    <cellStyle name="Comma 4 2 2 2 8 2" xfId="4473"/>
    <cellStyle name="Comma 4 2 2 2 8 2 2" xfId="9815"/>
    <cellStyle name="Comma 4 2 2 2 8 3" xfId="7167"/>
    <cellStyle name="Comma 4 2 2 2 9" xfId="1774"/>
    <cellStyle name="Comma 4 2 2 2 9 2" xfId="4474"/>
    <cellStyle name="Comma 4 2 2 2 9 2 2" xfId="9816"/>
    <cellStyle name="Comma 4 2 2 2 9 3" xfId="7168"/>
    <cellStyle name="Comma 4 2 2 3" xfId="285"/>
    <cellStyle name="Comma 4 2 2 3 2" xfId="314"/>
    <cellStyle name="Comma 4 2 2 3 2 2" xfId="368"/>
    <cellStyle name="Comma 4 2 2 3 2 2 2" xfId="2940"/>
    <cellStyle name="Comma 4 2 2 3 2 2 2 2" xfId="5613"/>
    <cellStyle name="Comma 4 2 2 3 2 2 2 2 2" xfId="10943"/>
    <cellStyle name="Comma 4 2 2 3 2 2 2 3" xfId="8302"/>
    <cellStyle name="Comma 4 2 2 3 2 2 3" xfId="1777"/>
    <cellStyle name="Comma 4 2 2 3 2 2 3 2" xfId="4477"/>
    <cellStyle name="Comma 4 2 2 3 2 2 3 2 2" xfId="9819"/>
    <cellStyle name="Comma 4 2 2 3 2 2 3 3" xfId="7171"/>
    <cellStyle name="Comma 4 2 2 3 2 2 4" xfId="3075"/>
    <cellStyle name="Comma 4 2 2 3 2 2 4 2" xfId="8418"/>
    <cellStyle name="Comma 4 2 2 3 2 2 5" xfId="5770"/>
    <cellStyle name="Comma 4 2 2 3 2 3" xfId="2827"/>
    <cellStyle name="Comma 4 2 2 3 2 3 2" xfId="5500"/>
    <cellStyle name="Comma 4 2 2 3 2 3 2 2" xfId="10835"/>
    <cellStyle name="Comma 4 2 2 3 2 3 3" xfId="8192"/>
    <cellStyle name="Comma 4 2 2 3 2 4" xfId="2886"/>
    <cellStyle name="Comma 4 2 2 3 2 4 2" xfId="5559"/>
    <cellStyle name="Comma 4 2 2 3 2 4 2 2" xfId="10889"/>
    <cellStyle name="Comma 4 2 2 3 2 4 3" xfId="8248"/>
    <cellStyle name="Comma 4 2 2 3 2 5" xfId="1776"/>
    <cellStyle name="Comma 4 2 2 3 2 5 2" xfId="4476"/>
    <cellStyle name="Comma 4 2 2 3 2 5 2 2" xfId="9818"/>
    <cellStyle name="Comma 4 2 2 3 2 5 3" xfId="7170"/>
    <cellStyle name="Comma 4 2 2 3 2 6" xfId="3021"/>
    <cellStyle name="Comma 4 2 2 3 2 6 2" xfId="8364"/>
    <cellStyle name="Comma 4 2 2 3 2 7" xfId="5716"/>
    <cellStyle name="Comma 4 2 2 3 3" xfId="341"/>
    <cellStyle name="Comma 4 2 2 3 3 2" xfId="2913"/>
    <cellStyle name="Comma 4 2 2 3 3 2 2" xfId="5586"/>
    <cellStyle name="Comma 4 2 2 3 3 2 2 2" xfId="10916"/>
    <cellStyle name="Comma 4 2 2 3 3 2 3" xfId="8275"/>
    <cellStyle name="Comma 4 2 2 3 3 3" xfId="1778"/>
    <cellStyle name="Comma 4 2 2 3 3 3 2" xfId="4478"/>
    <cellStyle name="Comma 4 2 2 3 3 3 2 2" xfId="9820"/>
    <cellStyle name="Comma 4 2 2 3 3 3 3" xfId="7172"/>
    <cellStyle name="Comma 4 2 2 3 3 4" xfId="3048"/>
    <cellStyle name="Comma 4 2 2 3 3 4 2" xfId="8391"/>
    <cellStyle name="Comma 4 2 2 3 3 5" xfId="5743"/>
    <cellStyle name="Comma 4 2 2 3 4" xfId="1779"/>
    <cellStyle name="Comma 4 2 2 3 4 2" xfId="4479"/>
    <cellStyle name="Comma 4 2 2 3 4 2 2" xfId="9821"/>
    <cellStyle name="Comma 4 2 2 3 4 3" xfId="7173"/>
    <cellStyle name="Comma 4 2 2 3 5" xfId="2799"/>
    <cellStyle name="Comma 4 2 2 3 5 2" xfId="5472"/>
    <cellStyle name="Comma 4 2 2 3 5 2 2" xfId="10808"/>
    <cellStyle name="Comma 4 2 2 3 5 3" xfId="8165"/>
    <cellStyle name="Comma 4 2 2 3 6" xfId="2859"/>
    <cellStyle name="Comma 4 2 2 3 6 2" xfId="5532"/>
    <cellStyle name="Comma 4 2 2 3 6 2 2" xfId="10862"/>
    <cellStyle name="Comma 4 2 2 3 6 3" xfId="8221"/>
    <cellStyle name="Comma 4 2 2 3 7" xfId="1775"/>
    <cellStyle name="Comma 4 2 2 3 7 2" xfId="4475"/>
    <cellStyle name="Comma 4 2 2 3 7 2 2" xfId="9817"/>
    <cellStyle name="Comma 4 2 2 3 7 3" xfId="7169"/>
    <cellStyle name="Comma 4 2 2 3 8" xfId="2992"/>
    <cellStyle name="Comma 4 2 2 3 8 2" xfId="8337"/>
    <cellStyle name="Comma 4 2 2 3 9" xfId="5688"/>
    <cellStyle name="Comma 4 2 2 4" xfId="301"/>
    <cellStyle name="Comma 4 2 2 4 2" xfId="355"/>
    <cellStyle name="Comma 4 2 2 4 2 2" xfId="1782"/>
    <cellStyle name="Comma 4 2 2 4 2 2 2" xfId="4482"/>
    <cellStyle name="Comma 4 2 2 4 2 2 2 2" xfId="9824"/>
    <cellStyle name="Comma 4 2 2 4 2 2 3" xfId="7176"/>
    <cellStyle name="Comma 4 2 2 4 2 3" xfId="2927"/>
    <cellStyle name="Comma 4 2 2 4 2 3 2" xfId="5600"/>
    <cellStyle name="Comma 4 2 2 4 2 3 2 2" xfId="10930"/>
    <cellStyle name="Comma 4 2 2 4 2 3 3" xfId="8289"/>
    <cellStyle name="Comma 4 2 2 4 2 4" xfId="1781"/>
    <cellStyle name="Comma 4 2 2 4 2 4 2" xfId="4481"/>
    <cellStyle name="Comma 4 2 2 4 2 4 2 2" xfId="9823"/>
    <cellStyle name="Comma 4 2 2 4 2 4 3" xfId="7175"/>
    <cellStyle name="Comma 4 2 2 4 2 5" xfId="3062"/>
    <cellStyle name="Comma 4 2 2 4 2 5 2" xfId="8405"/>
    <cellStyle name="Comma 4 2 2 4 2 6" xfId="5757"/>
    <cellStyle name="Comma 4 2 2 4 3" xfId="1783"/>
    <cellStyle name="Comma 4 2 2 4 3 2" xfId="4483"/>
    <cellStyle name="Comma 4 2 2 4 3 2 2" xfId="9825"/>
    <cellStyle name="Comma 4 2 2 4 3 3" xfId="7177"/>
    <cellStyle name="Comma 4 2 2 4 4" xfId="1784"/>
    <cellStyle name="Comma 4 2 2 4 4 2" xfId="4484"/>
    <cellStyle name="Comma 4 2 2 4 4 2 2" xfId="9826"/>
    <cellStyle name="Comma 4 2 2 4 4 3" xfId="7178"/>
    <cellStyle name="Comma 4 2 2 4 5" xfId="2814"/>
    <cellStyle name="Comma 4 2 2 4 5 2" xfId="5487"/>
    <cellStyle name="Comma 4 2 2 4 5 2 2" xfId="10822"/>
    <cellStyle name="Comma 4 2 2 4 5 3" xfId="8179"/>
    <cellStyle name="Comma 4 2 2 4 6" xfId="2873"/>
    <cellStyle name="Comma 4 2 2 4 6 2" xfId="5546"/>
    <cellStyle name="Comma 4 2 2 4 6 2 2" xfId="10876"/>
    <cellStyle name="Comma 4 2 2 4 6 3" xfId="8235"/>
    <cellStyle name="Comma 4 2 2 4 7" xfId="1780"/>
    <cellStyle name="Comma 4 2 2 4 7 2" xfId="4480"/>
    <cellStyle name="Comma 4 2 2 4 7 2 2" xfId="9822"/>
    <cellStyle name="Comma 4 2 2 4 7 3" xfId="7174"/>
    <cellStyle name="Comma 4 2 2 4 8" xfId="3008"/>
    <cellStyle name="Comma 4 2 2 4 8 2" xfId="8351"/>
    <cellStyle name="Comma 4 2 2 4 9" xfId="5703"/>
    <cellStyle name="Comma 4 2 2 5" xfId="328"/>
    <cellStyle name="Comma 4 2 2 5 2" xfId="1786"/>
    <cellStyle name="Comma 4 2 2 5 2 2" xfId="1787"/>
    <cellStyle name="Comma 4 2 2 5 2 2 2" xfId="4487"/>
    <cellStyle name="Comma 4 2 2 5 2 2 2 2" xfId="9829"/>
    <cellStyle name="Comma 4 2 2 5 2 2 3" xfId="7181"/>
    <cellStyle name="Comma 4 2 2 5 2 3" xfId="4486"/>
    <cellStyle name="Comma 4 2 2 5 2 3 2" xfId="9828"/>
    <cellStyle name="Comma 4 2 2 5 2 4" xfId="7180"/>
    <cellStyle name="Comma 4 2 2 5 3" xfId="1788"/>
    <cellStyle name="Comma 4 2 2 5 3 2" xfId="4488"/>
    <cellStyle name="Comma 4 2 2 5 3 2 2" xfId="9830"/>
    <cellStyle name="Comma 4 2 2 5 3 3" xfId="7182"/>
    <cellStyle name="Comma 4 2 2 5 4" xfId="1789"/>
    <cellStyle name="Comma 4 2 2 5 4 2" xfId="4489"/>
    <cellStyle name="Comma 4 2 2 5 4 2 2" xfId="9831"/>
    <cellStyle name="Comma 4 2 2 5 4 3" xfId="7183"/>
    <cellStyle name="Comma 4 2 2 5 5" xfId="2900"/>
    <cellStyle name="Comma 4 2 2 5 5 2" xfId="5573"/>
    <cellStyle name="Comma 4 2 2 5 5 2 2" xfId="10903"/>
    <cellStyle name="Comma 4 2 2 5 5 3" xfId="8262"/>
    <cellStyle name="Comma 4 2 2 5 6" xfId="1785"/>
    <cellStyle name="Comma 4 2 2 5 6 2" xfId="4485"/>
    <cellStyle name="Comma 4 2 2 5 6 2 2" xfId="9827"/>
    <cellStyle name="Comma 4 2 2 5 6 3" xfId="7179"/>
    <cellStyle name="Comma 4 2 2 5 7" xfId="3035"/>
    <cellStyle name="Comma 4 2 2 5 7 2" xfId="8378"/>
    <cellStyle name="Comma 4 2 2 5 8" xfId="5730"/>
    <cellStyle name="Comma 4 2 2 6" xfId="1790"/>
    <cellStyle name="Comma 4 2 2 6 2" xfId="1791"/>
    <cellStyle name="Comma 4 2 2 6 2 2" xfId="1792"/>
    <cellStyle name="Comma 4 2 2 6 2 2 2" xfId="4492"/>
    <cellStyle name="Comma 4 2 2 6 2 2 2 2" xfId="9834"/>
    <cellStyle name="Comma 4 2 2 6 2 2 3" xfId="7186"/>
    <cellStyle name="Comma 4 2 2 6 2 3" xfId="4491"/>
    <cellStyle name="Comma 4 2 2 6 2 3 2" xfId="9833"/>
    <cellStyle name="Comma 4 2 2 6 2 4" xfId="7185"/>
    <cellStyle name="Comma 4 2 2 6 3" xfId="1793"/>
    <cellStyle name="Comma 4 2 2 6 3 2" xfId="4493"/>
    <cellStyle name="Comma 4 2 2 6 3 2 2" xfId="9835"/>
    <cellStyle name="Comma 4 2 2 6 3 3" xfId="7187"/>
    <cellStyle name="Comma 4 2 2 6 4" xfId="1794"/>
    <cellStyle name="Comma 4 2 2 6 4 2" xfId="4494"/>
    <cellStyle name="Comma 4 2 2 6 4 2 2" xfId="9836"/>
    <cellStyle name="Comma 4 2 2 6 4 3" xfId="7188"/>
    <cellStyle name="Comma 4 2 2 6 5" xfId="4490"/>
    <cellStyle name="Comma 4 2 2 6 5 2" xfId="9832"/>
    <cellStyle name="Comma 4 2 2 6 6" xfId="7184"/>
    <cellStyle name="Comma 4 2 2 7" xfId="1795"/>
    <cellStyle name="Comma 4 2 2 7 2" xfId="1796"/>
    <cellStyle name="Comma 4 2 2 7 2 2" xfId="4496"/>
    <cellStyle name="Comma 4 2 2 7 2 2 2" xfId="9838"/>
    <cellStyle name="Comma 4 2 2 7 2 3" xfId="7190"/>
    <cellStyle name="Comma 4 2 2 7 3" xfId="1797"/>
    <cellStyle name="Comma 4 2 2 7 3 2" xfId="4497"/>
    <cellStyle name="Comma 4 2 2 7 3 2 2" xfId="9839"/>
    <cellStyle name="Comma 4 2 2 7 3 3" xfId="7191"/>
    <cellStyle name="Comma 4 2 2 7 4" xfId="4495"/>
    <cellStyle name="Comma 4 2 2 7 4 2" xfId="9837"/>
    <cellStyle name="Comma 4 2 2 7 5" xfId="7189"/>
    <cellStyle name="Comma 4 2 2 8" xfId="1798"/>
    <cellStyle name="Comma 4 2 2 8 2" xfId="1799"/>
    <cellStyle name="Comma 4 2 2 8 2 2" xfId="4499"/>
    <cellStyle name="Comma 4 2 2 8 2 2 2" xfId="9841"/>
    <cellStyle name="Comma 4 2 2 8 2 3" xfId="7193"/>
    <cellStyle name="Comma 4 2 2 8 3" xfId="4498"/>
    <cellStyle name="Comma 4 2 2 8 3 2" xfId="9840"/>
    <cellStyle name="Comma 4 2 2 8 4" xfId="7192"/>
    <cellStyle name="Comma 4 2 2 9" xfId="1800"/>
    <cellStyle name="Comma 4 2 2 9 2" xfId="4500"/>
    <cellStyle name="Comma 4 2 2 9 2 2" xfId="9842"/>
    <cellStyle name="Comma 4 2 2 9 3" xfId="7194"/>
    <cellStyle name="Comma 4 2 3" xfId="276"/>
    <cellStyle name="Comma 4 2 3 10" xfId="1802"/>
    <cellStyle name="Comma 4 2 3 10 2" xfId="4502"/>
    <cellStyle name="Comma 4 2 3 10 2 2" xfId="9844"/>
    <cellStyle name="Comma 4 2 3 10 3" xfId="7196"/>
    <cellStyle name="Comma 4 2 3 11" xfId="2790"/>
    <cellStyle name="Comma 4 2 3 11 2" xfId="5463"/>
    <cellStyle name="Comma 4 2 3 11 2 2" xfId="10799"/>
    <cellStyle name="Comma 4 2 3 11 3" xfId="8156"/>
    <cellStyle name="Comma 4 2 3 12" xfId="2850"/>
    <cellStyle name="Comma 4 2 3 12 2" xfId="5523"/>
    <cellStyle name="Comma 4 2 3 12 2 2" xfId="10853"/>
    <cellStyle name="Comma 4 2 3 12 3" xfId="8212"/>
    <cellStyle name="Comma 4 2 3 13" xfId="1801"/>
    <cellStyle name="Comma 4 2 3 13 2" xfId="4501"/>
    <cellStyle name="Comma 4 2 3 13 2 2" xfId="9843"/>
    <cellStyle name="Comma 4 2 3 13 3" xfId="7195"/>
    <cellStyle name="Comma 4 2 3 14" xfId="2983"/>
    <cellStyle name="Comma 4 2 3 14 2" xfId="8328"/>
    <cellStyle name="Comma 4 2 3 15" xfId="5679"/>
    <cellStyle name="Comma 4 2 3 2" xfId="289"/>
    <cellStyle name="Comma 4 2 3 2 10" xfId="2803"/>
    <cellStyle name="Comma 4 2 3 2 10 2" xfId="5476"/>
    <cellStyle name="Comma 4 2 3 2 10 2 2" xfId="10812"/>
    <cellStyle name="Comma 4 2 3 2 10 3" xfId="8169"/>
    <cellStyle name="Comma 4 2 3 2 11" xfId="2863"/>
    <cellStyle name="Comma 4 2 3 2 11 2" xfId="5536"/>
    <cellStyle name="Comma 4 2 3 2 11 2 2" xfId="10866"/>
    <cellStyle name="Comma 4 2 3 2 11 3" xfId="8225"/>
    <cellStyle name="Comma 4 2 3 2 12" xfId="1803"/>
    <cellStyle name="Comma 4 2 3 2 12 2" xfId="4503"/>
    <cellStyle name="Comma 4 2 3 2 12 2 2" xfId="9845"/>
    <cellStyle name="Comma 4 2 3 2 12 3" xfId="7197"/>
    <cellStyle name="Comma 4 2 3 2 13" xfId="2996"/>
    <cellStyle name="Comma 4 2 3 2 13 2" xfId="8341"/>
    <cellStyle name="Comma 4 2 3 2 14" xfId="5692"/>
    <cellStyle name="Comma 4 2 3 2 2" xfId="318"/>
    <cellStyle name="Comma 4 2 3 2 2 2" xfId="372"/>
    <cellStyle name="Comma 4 2 3 2 2 2 2" xfId="1806"/>
    <cellStyle name="Comma 4 2 3 2 2 2 2 2" xfId="4506"/>
    <cellStyle name="Comma 4 2 3 2 2 2 2 2 2" xfId="9848"/>
    <cellStyle name="Comma 4 2 3 2 2 2 2 3" xfId="7200"/>
    <cellStyle name="Comma 4 2 3 2 2 2 3" xfId="2944"/>
    <cellStyle name="Comma 4 2 3 2 2 2 3 2" xfId="5617"/>
    <cellStyle name="Comma 4 2 3 2 2 2 3 2 2" xfId="10947"/>
    <cellStyle name="Comma 4 2 3 2 2 2 3 3" xfId="8306"/>
    <cellStyle name="Comma 4 2 3 2 2 2 4" xfId="1805"/>
    <cellStyle name="Comma 4 2 3 2 2 2 4 2" xfId="4505"/>
    <cellStyle name="Comma 4 2 3 2 2 2 4 2 2" xfId="9847"/>
    <cellStyle name="Comma 4 2 3 2 2 2 4 3" xfId="7199"/>
    <cellStyle name="Comma 4 2 3 2 2 2 5" xfId="3079"/>
    <cellStyle name="Comma 4 2 3 2 2 2 5 2" xfId="8422"/>
    <cellStyle name="Comma 4 2 3 2 2 2 6" xfId="5774"/>
    <cellStyle name="Comma 4 2 3 2 2 3" xfId="1807"/>
    <cellStyle name="Comma 4 2 3 2 2 3 2" xfId="4507"/>
    <cellStyle name="Comma 4 2 3 2 2 3 2 2" xfId="9849"/>
    <cellStyle name="Comma 4 2 3 2 2 3 3" xfId="7201"/>
    <cellStyle name="Comma 4 2 3 2 2 4" xfId="1808"/>
    <cellStyle name="Comma 4 2 3 2 2 4 2" xfId="4508"/>
    <cellStyle name="Comma 4 2 3 2 2 4 2 2" xfId="9850"/>
    <cellStyle name="Comma 4 2 3 2 2 4 3" xfId="7202"/>
    <cellStyle name="Comma 4 2 3 2 2 5" xfId="2831"/>
    <cellStyle name="Comma 4 2 3 2 2 5 2" xfId="5504"/>
    <cellStyle name="Comma 4 2 3 2 2 5 2 2" xfId="10839"/>
    <cellStyle name="Comma 4 2 3 2 2 5 3" xfId="8196"/>
    <cellStyle name="Comma 4 2 3 2 2 6" xfId="2890"/>
    <cellStyle name="Comma 4 2 3 2 2 6 2" xfId="5563"/>
    <cellStyle name="Comma 4 2 3 2 2 6 2 2" xfId="10893"/>
    <cellStyle name="Comma 4 2 3 2 2 6 3" xfId="8252"/>
    <cellStyle name="Comma 4 2 3 2 2 7" xfId="1804"/>
    <cellStyle name="Comma 4 2 3 2 2 7 2" xfId="4504"/>
    <cellStyle name="Comma 4 2 3 2 2 7 2 2" xfId="9846"/>
    <cellStyle name="Comma 4 2 3 2 2 7 3" xfId="7198"/>
    <cellStyle name="Comma 4 2 3 2 2 8" xfId="3025"/>
    <cellStyle name="Comma 4 2 3 2 2 8 2" xfId="8368"/>
    <cellStyle name="Comma 4 2 3 2 2 9" xfId="5720"/>
    <cellStyle name="Comma 4 2 3 2 3" xfId="345"/>
    <cellStyle name="Comma 4 2 3 2 3 2" xfId="1810"/>
    <cellStyle name="Comma 4 2 3 2 3 2 2" xfId="1811"/>
    <cellStyle name="Comma 4 2 3 2 3 2 2 2" xfId="4511"/>
    <cellStyle name="Comma 4 2 3 2 3 2 2 2 2" xfId="9853"/>
    <cellStyle name="Comma 4 2 3 2 3 2 2 3" xfId="7205"/>
    <cellStyle name="Comma 4 2 3 2 3 2 3" xfId="4510"/>
    <cellStyle name="Comma 4 2 3 2 3 2 3 2" xfId="9852"/>
    <cellStyle name="Comma 4 2 3 2 3 2 4" xfId="7204"/>
    <cellStyle name="Comma 4 2 3 2 3 3" xfId="1812"/>
    <cellStyle name="Comma 4 2 3 2 3 3 2" xfId="4512"/>
    <cellStyle name="Comma 4 2 3 2 3 3 2 2" xfId="9854"/>
    <cellStyle name="Comma 4 2 3 2 3 3 3" xfId="7206"/>
    <cellStyle name="Comma 4 2 3 2 3 4" xfId="1813"/>
    <cellStyle name="Comma 4 2 3 2 3 4 2" xfId="4513"/>
    <cellStyle name="Comma 4 2 3 2 3 4 2 2" xfId="9855"/>
    <cellStyle name="Comma 4 2 3 2 3 4 3" xfId="7207"/>
    <cellStyle name="Comma 4 2 3 2 3 5" xfId="2917"/>
    <cellStyle name="Comma 4 2 3 2 3 5 2" xfId="5590"/>
    <cellStyle name="Comma 4 2 3 2 3 5 2 2" xfId="10920"/>
    <cellStyle name="Comma 4 2 3 2 3 5 3" xfId="8279"/>
    <cellStyle name="Comma 4 2 3 2 3 6" xfId="1809"/>
    <cellStyle name="Comma 4 2 3 2 3 6 2" xfId="4509"/>
    <cellStyle name="Comma 4 2 3 2 3 6 2 2" xfId="9851"/>
    <cellStyle name="Comma 4 2 3 2 3 6 3" xfId="7203"/>
    <cellStyle name="Comma 4 2 3 2 3 7" xfId="3052"/>
    <cellStyle name="Comma 4 2 3 2 3 7 2" xfId="8395"/>
    <cellStyle name="Comma 4 2 3 2 3 8" xfId="5747"/>
    <cellStyle name="Comma 4 2 3 2 4" xfId="1814"/>
    <cellStyle name="Comma 4 2 3 2 4 2" xfId="1815"/>
    <cellStyle name="Comma 4 2 3 2 4 2 2" xfId="1816"/>
    <cellStyle name="Comma 4 2 3 2 4 2 2 2" xfId="4516"/>
    <cellStyle name="Comma 4 2 3 2 4 2 2 2 2" xfId="9858"/>
    <cellStyle name="Comma 4 2 3 2 4 2 2 3" xfId="7210"/>
    <cellStyle name="Comma 4 2 3 2 4 2 3" xfId="4515"/>
    <cellStyle name="Comma 4 2 3 2 4 2 3 2" xfId="9857"/>
    <cellStyle name="Comma 4 2 3 2 4 2 4" xfId="7209"/>
    <cellStyle name="Comma 4 2 3 2 4 3" xfId="1817"/>
    <cellStyle name="Comma 4 2 3 2 4 3 2" xfId="4517"/>
    <cellStyle name="Comma 4 2 3 2 4 3 2 2" xfId="9859"/>
    <cellStyle name="Comma 4 2 3 2 4 3 3" xfId="7211"/>
    <cellStyle name="Comma 4 2 3 2 4 4" xfId="1818"/>
    <cellStyle name="Comma 4 2 3 2 4 4 2" xfId="4518"/>
    <cellStyle name="Comma 4 2 3 2 4 4 2 2" xfId="9860"/>
    <cellStyle name="Comma 4 2 3 2 4 4 3" xfId="7212"/>
    <cellStyle name="Comma 4 2 3 2 4 5" xfId="4514"/>
    <cellStyle name="Comma 4 2 3 2 4 5 2" xfId="9856"/>
    <cellStyle name="Comma 4 2 3 2 4 6" xfId="7208"/>
    <cellStyle name="Comma 4 2 3 2 5" xfId="1819"/>
    <cellStyle name="Comma 4 2 3 2 5 2" xfId="1820"/>
    <cellStyle name="Comma 4 2 3 2 5 2 2" xfId="1821"/>
    <cellStyle name="Comma 4 2 3 2 5 2 2 2" xfId="4521"/>
    <cellStyle name="Comma 4 2 3 2 5 2 2 2 2" xfId="9863"/>
    <cellStyle name="Comma 4 2 3 2 5 2 2 3" xfId="7215"/>
    <cellStyle name="Comma 4 2 3 2 5 2 3" xfId="4520"/>
    <cellStyle name="Comma 4 2 3 2 5 2 3 2" xfId="9862"/>
    <cellStyle name="Comma 4 2 3 2 5 2 4" xfId="7214"/>
    <cellStyle name="Comma 4 2 3 2 5 3" xfId="1822"/>
    <cellStyle name="Comma 4 2 3 2 5 3 2" xfId="4522"/>
    <cellStyle name="Comma 4 2 3 2 5 3 2 2" xfId="9864"/>
    <cellStyle name="Comma 4 2 3 2 5 3 3" xfId="7216"/>
    <cellStyle name="Comma 4 2 3 2 5 4" xfId="1823"/>
    <cellStyle name="Comma 4 2 3 2 5 4 2" xfId="4523"/>
    <cellStyle name="Comma 4 2 3 2 5 4 2 2" xfId="9865"/>
    <cellStyle name="Comma 4 2 3 2 5 4 3" xfId="7217"/>
    <cellStyle name="Comma 4 2 3 2 5 5" xfId="4519"/>
    <cellStyle name="Comma 4 2 3 2 5 5 2" xfId="9861"/>
    <cellStyle name="Comma 4 2 3 2 5 6" xfId="7213"/>
    <cellStyle name="Comma 4 2 3 2 6" xfId="1824"/>
    <cellStyle name="Comma 4 2 3 2 6 2" xfId="1825"/>
    <cellStyle name="Comma 4 2 3 2 6 2 2" xfId="4525"/>
    <cellStyle name="Comma 4 2 3 2 6 2 2 2" xfId="9867"/>
    <cellStyle name="Comma 4 2 3 2 6 2 3" xfId="7219"/>
    <cellStyle name="Comma 4 2 3 2 6 3" xfId="1826"/>
    <cellStyle name="Comma 4 2 3 2 6 3 2" xfId="4526"/>
    <cellStyle name="Comma 4 2 3 2 6 3 2 2" xfId="9868"/>
    <cellStyle name="Comma 4 2 3 2 6 3 3" xfId="7220"/>
    <cellStyle name="Comma 4 2 3 2 6 4" xfId="4524"/>
    <cellStyle name="Comma 4 2 3 2 6 4 2" xfId="9866"/>
    <cellStyle name="Comma 4 2 3 2 6 5" xfId="7218"/>
    <cellStyle name="Comma 4 2 3 2 7" xfId="1827"/>
    <cellStyle name="Comma 4 2 3 2 7 2" xfId="1828"/>
    <cellStyle name="Comma 4 2 3 2 7 2 2" xfId="4528"/>
    <cellStyle name="Comma 4 2 3 2 7 2 2 2" xfId="9870"/>
    <cellStyle name="Comma 4 2 3 2 7 2 3" xfId="7222"/>
    <cellStyle name="Comma 4 2 3 2 7 3" xfId="4527"/>
    <cellStyle name="Comma 4 2 3 2 7 3 2" xfId="9869"/>
    <cellStyle name="Comma 4 2 3 2 7 4" xfId="7221"/>
    <cellStyle name="Comma 4 2 3 2 8" xfId="1829"/>
    <cellStyle name="Comma 4 2 3 2 8 2" xfId="4529"/>
    <cellStyle name="Comma 4 2 3 2 8 2 2" xfId="9871"/>
    <cellStyle name="Comma 4 2 3 2 8 3" xfId="7223"/>
    <cellStyle name="Comma 4 2 3 2 9" xfId="1830"/>
    <cellStyle name="Comma 4 2 3 2 9 2" xfId="4530"/>
    <cellStyle name="Comma 4 2 3 2 9 2 2" xfId="9872"/>
    <cellStyle name="Comma 4 2 3 2 9 3" xfId="7224"/>
    <cellStyle name="Comma 4 2 3 3" xfId="305"/>
    <cellStyle name="Comma 4 2 3 3 2" xfId="359"/>
    <cellStyle name="Comma 4 2 3 3 2 2" xfId="1833"/>
    <cellStyle name="Comma 4 2 3 3 2 2 2" xfId="4533"/>
    <cellStyle name="Comma 4 2 3 3 2 2 2 2" xfId="9875"/>
    <cellStyle name="Comma 4 2 3 3 2 2 3" xfId="7227"/>
    <cellStyle name="Comma 4 2 3 3 2 3" xfId="2931"/>
    <cellStyle name="Comma 4 2 3 3 2 3 2" xfId="5604"/>
    <cellStyle name="Comma 4 2 3 3 2 3 2 2" xfId="10934"/>
    <cellStyle name="Comma 4 2 3 3 2 3 3" xfId="8293"/>
    <cellStyle name="Comma 4 2 3 3 2 4" xfId="1832"/>
    <cellStyle name="Comma 4 2 3 3 2 4 2" xfId="4532"/>
    <cellStyle name="Comma 4 2 3 3 2 4 2 2" xfId="9874"/>
    <cellStyle name="Comma 4 2 3 3 2 4 3" xfId="7226"/>
    <cellStyle name="Comma 4 2 3 3 2 5" xfId="3066"/>
    <cellStyle name="Comma 4 2 3 3 2 5 2" xfId="8409"/>
    <cellStyle name="Comma 4 2 3 3 2 6" xfId="5761"/>
    <cellStyle name="Comma 4 2 3 3 3" xfId="1834"/>
    <cellStyle name="Comma 4 2 3 3 3 2" xfId="4534"/>
    <cellStyle name="Comma 4 2 3 3 3 2 2" xfId="9876"/>
    <cellStyle name="Comma 4 2 3 3 3 3" xfId="7228"/>
    <cellStyle name="Comma 4 2 3 3 4" xfId="1835"/>
    <cellStyle name="Comma 4 2 3 3 4 2" xfId="4535"/>
    <cellStyle name="Comma 4 2 3 3 4 2 2" xfId="9877"/>
    <cellStyle name="Comma 4 2 3 3 4 3" xfId="7229"/>
    <cellStyle name="Comma 4 2 3 3 5" xfId="2818"/>
    <cellStyle name="Comma 4 2 3 3 5 2" xfId="5491"/>
    <cellStyle name="Comma 4 2 3 3 5 2 2" xfId="10826"/>
    <cellStyle name="Comma 4 2 3 3 5 3" xfId="8183"/>
    <cellStyle name="Comma 4 2 3 3 6" xfId="2877"/>
    <cellStyle name="Comma 4 2 3 3 6 2" xfId="5550"/>
    <cellStyle name="Comma 4 2 3 3 6 2 2" xfId="10880"/>
    <cellStyle name="Comma 4 2 3 3 6 3" xfId="8239"/>
    <cellStyle name="Comma 4 2 3 3 7" xfId="1831"/>
    <cellStyle name="Comma 4 2 3 3 7 2" xfId="4531"/>
    <cellStyle name="Comma 4 2 3 3 7 2 2" xfId="9873"/>
    <cellStyle name="Comma 4 2 3 3 7 3" xfId="7225"/>
    <cellStyle name="Comma 4 2 3 3 8" xfId="3012"/>
    <cellStyle name="Comma 4 2 3 3 8 2" xfId="8355"/>
    <cellStyle name="Comma 4 2 3 3 9" xfId="5707"/>
    <cellStyle name="Comma 4 2 3 4" xfId="332"/>
    <cellStyle name="Comma 4 2 3 4 2" xfId="1837"/>
    <cellStyle name="Comma 4 2 3 4 2 2" xfId="1838"/>
    <cellStyle name="Comma 4 2 3 4 2 2 2" xfId="4538"/>
    <cellStyle name="Comma 4 2 3 4 2 2 2 2" xfId="9880"/>
    <cellStyle name="Comma 4 2 3 4 2 2 3" xfId="7232"/>
    <cellStyle name="Comma 4 2 3 4 2 3" xfId="4537"/>
    <cellStyle name="Comma 4 2 3 4 2 3 2" xfId="9879"/>
    <cellStyle name="Comma 4 2 3 4 2 4" xfId="7231"/>
    <cellStyle name="Comma 4 2 3 4 3" xfId="1839"/>
    <cellStyle name="Comma 4 2 3 4 3 2" xfId="4539"/>
    <cellStyle name="Comma 4 2 3 4 3 2 2" xfId="9881"/>
    <cellStyle name="Comma 4 2 3 4 3 3" xfId="7233"/>
    <cellStyle name="Comma 4 2 3 4 4" xfId="1840"/>
    <cellStyle name="Comma 4 2 3 4 4 2" xfId="4540"/>
    <cellStyle name="Comma 4 2 3 4 4 2 2" xfId="9882"/>
    <cellStyle name="Comma 4 2 3 4 4 3" xfId="7234"/>
    <cellStyle name="Comma 4 2 3 4 5" xfId="2904"/>
    <cellStyle name="Comma 4 2 3 4 5 2" xfId="5577"/>
    <cellStyle name="Comma 4 2 3 4 5 2 2" xfId="10907"/>
    <cellStyle name="Comma 4 2 3 4 5 3" xfId="8266"/>
    <cellStyle name="Comma 4 2 3 4 6" xfId="1836"/>
    <cellStyle name="Comma 4 2 3 4 6 2" xfId="4536"/>
    <cellStyle name="Comma 4 2 3 4 6 2 2" xfId="9878"/>
    <cellStyle name="Comma 4 2 3 4 6 3" xfId="7230"/>
    <cellStyle name="Comma 4 2 3 4 7" xfId="3039"/>
    <cellStyle name="Comma 4 2 3 4 7 2" xfId="8382"/>
    <cellStyle name="Comma 4 2 3 4 8" xfId="5734"/>
    <cellStyle name="Comma 4 2 3 5" xfId="1841"/>
    <cellStyle name="Comma 4 2 3 5 2" xfId="1842"/>
    <cellStyle name="Comma 4 2 3 5 2 2" xfId="1843"/>
    <cellStyle name="Comma 4 2 3 5 2 2 2" xfId="4543"/>
    <cellStyle name="Comma 4 2 3 5 2 2 2 2" xfId="9885"/>
    <cellStyle name="Comma 4 2 3 5 2 2 3" xfId="7237"/>
    <cellStyle name="Comma 4 2 3 5 2 3" xfId="4542"/>
    <cellStyle name="Comma 4 2 3 5 2 3 2" xfId="9884"/>
    <cellStyle name="Comma 4 2 3 5 2 4" xfId="7236"/>
    <cellStyle name="Comma 4 2 3 5 3" xfId="1844"/>
    <cellStyle name="Comma 4 2 3 5 3 2" xfId="4544"/>
    <cellStyle name="Comma 4 2 3 5 3 2 2" xfId="9886"/>
    <cellStyle name="Comma 4 2 3 5 3 3" xfId="7238"/>
    <cellStyle name="Comma 4 2 3 5 4" xfId="1845"/>
    <cellStyle name="Comma 4 2 3 5 4 2" xfId="4545"/>
    <cellStyle name="Comma 4 2 3 5 4 2 2" xfId="9887"/>
    <cellStyle name="Comma 4 2 3 5 4 3" xfId="7239"/>
    <cellStyle name="Comma 4 2 3 5 5" xfId="4541"/>
    <cellStyle name="Comma 4 2 3 5 5 2" xfId="9883"/>
    <cellStyle name="Comma 4 2 3 5 6" xfId="7235"/>
    <cellStyle name="Comma 4 2 3 6" xfId="1846"/>
    <cellStyle name="Comma 4 2 3 6 2" xfId="1847"/>
    <cellStyle name="Comma 4 2 3 6 2 2" xfId="1848"/>
    <cellStyle name="Comma 4 2 3 6 2 2 2" xfId="4548"/>
    <cellStyle name="Comma 4 2 3 6 2 2 2 2" xfId="9890"/>
    <cellStyle name="Comma 4 2 3 6 2 2 3" xfId="7242"/>
    <cellStyle name="Comma 4 2 3 6 2 3" xfId="4547"/>
    <cellStyle name="Comma 4 2 3 6 2 3 2" xfId="9889"/>
    <cellStyle name="Comma 4 2 3 6 2 4" xfId="7241"/>
    <cellStyle name="Comma 4 2 3 6 3" xfId="1849"/>
    <cellStyle name="Comma 4 2 3 6 3 2" xfId="4549"/>
    <cellStyle name="Comma 4 2 3 6 3 2 2" xfId="9891"/>
    <cellStyle name="Comma 4 2 3 6 3 3" xfId="7243"/>
    <cellStyle name="Comma 4 2 3 6 4" xfId="1850"/>
    <cellStyle name="Comma 4 2 3 6 4 2" xfId="4550"/>
    <cellStyle name="Comma 4 2 3 6 4 2 2" xfId="9892"/>
    <cellStyle name="Comma 4 2 3 6 4 3" xfId="7244"/>
    <cellStyle name="Comma 4 2 3 6 5" xfId="4546"/>
    <cellStyle name="Comma 4 2 3 6 5 2" xfId="9888"/>
    <cellStyle name="Comma 4 2 3 6 6" xfId="7240"/>
    <cellStyle name="Comma 4 2 3 7" xfId="1851"/>
    <cellStyle name="Comma 4 2 3 7 2" xfId="1852"/>
    <cellStyle name="Comma 4 2 3 7 2 2" xfId="4552"/>
    <cellStyle name="Comma 4 2 3 7 2 2 2" xfId="9894"/>
    <cellStyle name="Comma 4 2 3 7 2 3" xfId="7246"/>
    <cellStyle name="Comma 4 2 3 7 3" xfId="1853"/>
    <cellStyle name="Comma 4 2 3 7 3 2" xfId="4553"/>
    <cellStyle name="Comma 4 2 3 7 3 2 2" xfId="9895"/>
    <cellStyle name="Comma 4 2 3 7 3 3" xfId="7247"/>
    <cellStyle name="Comma 4 2 3 7 4" xfId="4551"/>
    <cellStyle name="Comma 4 2 3 7 4 2" xfId="9893"/>
    <cellStyle name="Comma 4 2 3 7 5" xfId="7245"/>
    <cellStyle name="Comma 4 2 3 8" xfId="1854"/>
    <cellStyle name="Comma 4 2 3 8 2" xfId="1855"/>
    <cellStyle name="Comma 4 2 3 8 2 2" xfId="4555"/>
    <cellStyle name="Comma 4 2 3 8 2 2 2" xfId="9897"/>
    <cellStyle name="Comma 4 2 3 8 2 3" xfId="7249"/>
    <cellStyle name="Comma 4 2 3 8 3" xfId="4554"/>
    <cellStyle name="Comma 4 2 3 8 3 2" xfId="9896"/>
    <cellStyle name="Comma 4 2 3 8 4" xfId="7248"/>
    <cellStyle name="Comma 4 2 3 9" xfId="1856"/>
    <cellStyle name="Comma 4 2 3 9 2" xfId="4556"/>
    <cellStyle name="Comma 4 2 3 9 2 2" xfId="9898"/>
    <cellStyle name="Comma 4 2 3 9 3" xfId="7250"/>
    <cellStyle name="Comma 4 2 4" xfId="282"/>
    <cellStyle name="Comma 4 2 4 10" xfId="2796"/>
    <cellStyle name="Comma 4 2 4 10 2" xfId="5469"/>
    <cellStyle name="Comma 4 2 4 10 2 2" xfId="10805"/>
    <cellStyle name="Comma 4 2 4 10 3" xfId="8162"/>
    <cellStyle name="Comma 4 2 4 11" xfId="2856"/>
    <cellStyle name="Comma 4 2 4 11 2" xfId="5529"/>
    <cellStyle name="Comma 4 2 4 11 2 2" xfId="10859"/>
    <cellStyle name="Comma 4 2 4 11 3" xfId="8218"/>
    <cellStyle name="Comma 4 2 4 12" xfId="1857"/>
    <cellStyle name="Comma 4 2 4 12 2" xfId="4557"/>
    <cellStyle name="Comma 4 2 4 12 2 2" xfId="9899"/>
    <cellStyle name="Comma 4 2 4 12 3" xfId="7251"/>
    <cellStyle name="Comma 4 2 4 13" xfId="2989"/>
    <cellStyle name="Comma 4 2 4 13 2" xfId="8334"/>
    <cellStyle name="Comma 4 2 4 14" xfId="5685"/>
    <cellStyle name="Comma 4 2 4 2" xfId="311"/>
    <cellStyle name="Comma 4 2 4 2 2" xfId="365"/>
    <cellStyle name="Comma 4 2 4 2 2 2" xfId="1860"/>
    <cellStyle name="Comma 4 2 4 2 2 2 2" xfId="4560"/>
    <cellStyle name="Comma 4 2 4 2 2 2 2 2" xfId="9902"/>
    <cellStyle name="Comma 4 2 4 2 2 2 3" xfId="7254"/>
    <cellStyle name="Comma 4 2 4 2 2 3" xfId="2937"/>
    <cellStyle name="Comma 4 2 4 2 2 3 2" xfId="5610"/>
    <cellStyle name="Comma 4 2 4 2 2 3 2 2" xfId="10940"/>
    <cellStyle name="Comma 4 2 4 2 2 3 3" xfId="8299"/>
    <cellStyle name="Comma 4 2 4 2 2 4" xfId="1859"/>
    <cellStyle name="Comma 4 2 4 2 2 4 2" xfId="4559"/>
    <cellStyle name="Comma 4 2 4 2 2 4 2 2" xfId="9901"/>
    <cellStyle name="Comma 4 2 4 2 2 4 3" xfId="7253"/>
    <cellStyle name="Comma 4 2 4 2 2 5" xfId="3072"/>
    <cellStyle name="Comma 4 2 4 2 2 5 2" xfId="8415"/>
    <cellStyle name="Comma 4 2 4 2 2 6" xfId="5767"/>
    <cellStyle name="Comma 4 2 4 2 3" xfId="1861"/>
    <cellStyle name="Comma 4 2 4 2 3 2" xfId="4561"/>
    <cellStyle name="Comma 4 2 4 2 3 2 2" xfId="9903"/>
    <cellStyle name="Comma 4 2 4 2 3 3" xfId="7255"/>
    <cellStyle name="Comma 4 2 4 2 4" xfId="1862"/>
    <cellStyle name="Comma 4 2 4 2 4 2" xfId="4562"/>
    <cellStyle name="Comma 4 2 4 2 4 2 2" xfId="9904"/>
    <cellStyle name="Comma 4 2 4 2 4 3" xfId="7256"/>
    <cellStyle name="Comma 4 2 4 2 5" xfId="2824"/>
    <cellStyle name="Comma 4 2 4 2 5 2" xfId="5497"/>
    <cellStyle name="Comma 4 2 4 2 5 2 2" xfId="10832"/>
    <cellStyle name="Comma 4 2 4 2 5 3" xfId="8189"/>
    <cellStyle name="Comma 4 2 4 2 6" xfId="2883"/>
    <cellStyle name="Comma 4 2 4 2 6 2" xfId="5556"/>
    <cellStyle name="Comma 4 2 4 2 6 2 2" xfId="10886"/>
    <cellStyle name="Comma 4 2 4 2 6 3" xfId="8245"/>
    <cellStyle name="Comma 4 2 4 2 7" xfId="1858"/>
    <cellStyle name="Comma 4 2 4 2 7 2" xfId="4558"/>
    <cellStyle name="Comma 4 2 4 2 7 2 2" xfId="9900"/>
    <cellStyle name="Comma 4 2 4 2 7 3" xfId="7252"/>
    <cellStyle name="Comma 4 2 4 2 8" xfId="3018"/>
    <cellStyle name="Comma 4 2 4 2 8 2" xfId="8361"/>
    <cellStyle name="Comma 4 2 4 2 9" xfId="5713"/>
    <cellStyle name="Comma 4 2 4 3" xfId="338"/>
    <cellStyle name="Comma 4 2 4 3 2" xfId="1864"/>
    <cellStyle name="Comma 4 2 4 3 2 2" xfId="1865"/>
    <cellStyle name="Comma 4 2 4 3 2 2 2" xfId="4565"/>
    <cellStyle name="Comma 4 2 4 3 2 2 2 2" xfId="9907"/>
    <cellStyle name="Comma 4 2 4 3 2 2 3" xfId="7259"/>
    <cellStyle name="Comma 4 2 4 3 2 3" xfId="4564"/>
    <cellStyle name="Comma 4 2 4 3 2 3 2" xfId="9906"/>
    <cellStyle name="Comma 4 2 4 3 2 4" xfId="7258"/>
    <cellStyle name="Comma 4 2 4 3 3" xfId="1866"/>
    <cellStyle name="Comma 4 2 4 3 3 2" xfId="4566"/>
    <cellStyle name="Comma 4 2 4 3 3 2 2" xfId="9908"/>
    <cellStyle name="Comma 4 2 4 3 3 3" xfId="7260"/>
    <cellStyle name="Comma 4 2 4 3 4" xfId="1867"/>
    <cellStyle name="Comma 4 2 4 3 4 2" xfId="4567"/>
    <cellStyle name="Comma 4 2 4 3 4 2 2" xfId="9909"/>
    <cellStyle name="Comma 4 2 4 3 4 3" xfId="7261"/>
    <cellStyle name="Comma 4 2 4 3 5" xfId="2910"/>
    <cellStyle name="Comma 4 2 4 3 5 2" xfId="5583"/>
    <cellStyle name="Comma 4 2 4 3 5 2 2" xfId="10913"/>
    <cellStyle name="Comma 4 2 4 3 5 3" xfId="8272"/>
    <cellStyle name="Comma 4 2 4 3 6" xfId="1863"/>
    <cellStyle name="Comma 4 2 4 3 6 2" xfId="4563"/>
    <cellStyle name="Comma 4 2 4 3 6 2 2" xfId="9905"/>
    <cellStyle name="Comma 4 2 4 3 6 3" xfId="7257"/>
    <cellStyle name="Comma 4 2 4 3 7" xfId="3045"/>
    <cellStyle name="Comma 4 2 4 3 7 2" xfId="8388"/>
    <cellStyle name="Comma 4 2 4 3 8" xfId="5740"/>
    <cellStyle name="Comma 4 2 4 4" xfId="1868"/>
    <cellStyle name="Comma 4 2 4 4 2" xfId="1869"/>
    <cellStyle name="Comma 4 2 4 4 2 2" xfId="1870"/>
    <cellStyle name="Comma 4 2 4 4 2 2 2" xfId="4570"/>
    <cellStyle name="Comma 4 2 4 4 2 2 2 2" xfId="9912"/>
    <cellStyle name="Comma 4 2 4 4 2 2 3" xfId="7264"/>
    <cellStyle name="Comma 4 2 4 4 2 3" xfId="4569"/>
    <cellStyle name="Comma 4 2 4 4 2 3 2" xfId="9911"/>
    <cellStyle name="Comma 4 2 4 4 2 4" xfId="7263"/>
    <cellStyle name="Comma 4 2 4 4 3" xfId="1871"/>
    <cellStyle name="Comma 4 2 4 4 3 2" xfId="4571"/>
    <cellStyle name="Comma 4 2 4 4 3 2 2" xfId="9913"/>
    <cellStyle name="Comma 4 2 4 4 3 3" xfId="7265"/>
    <cellStyle name="Comma 4 2 4 4 4" xfId="1872"/>
    <cellStyle name="Comma 4 2 4 4 4 2" xfId="4572"/>
    <cellStyle name="Comma 4 2 4 4 4 2 2" xfId="9914"/>
    <cellStyle name="Comma 4 2 4 4 4 3" xfId="7266"/>
    <cellStyle name="Comma 4 2 4 4 5" xfId="4568"/>
    <cellStyle name="Comma 4 2 4 4 5 2" xfId="9910"/>
    <cellStyle name="Comma 4 2 4 4 6" xfId="7262"/>
    <cellStyle name="Comma 4 2 4 5" xfId="1873"/>
    <cellStyle name="Comma 4 2 4 5 2" xfId="1874"/>
    <cellStyle name="Comma 4 2 4 5 2 2" xfId="1875"/>
    <cellStyle name="Comma 4 2 4 5 2 2 2" xfId="4575"/>
    <cellStyle name="Comma 4 2 4 5 2 2 2 2" xfId="9917"/>
    <cellStyle name="Comma 4 2 4 5 2 2 3" xfId="7269"/>
    <cellStyle name="Comma 4 2 4 5 2 3" xfId="4574"/>
    <cellStyle name="Comma 4 2 4 5 2 3 2" xfId="9916"/>
    <cellStyle name="Comma 4 2 4 5 2 4" xfId="7268"/>
    <cellStyle name="Comma 4 2 4 5 3" xfId="1876"/>
    <cellStyle name="Comma 4 2 4 5 3 2" xfId="4576"/>
    <cellStyle name="Comma 4 2 4 5 3 2 2" xfId="9918"/>
    <cellStyle name="Comma 4 2 4 5 3 3" xfId="7270"/>
    <cellStyle name="Comma 4 2 4 5 4" xfId="1877"/>
    <cellStyle name="Comma 4 2 4 5 4 2" xfId="4577"/>
    <cellStyle name="Comma 4 2 4 5 4 2 2" xfId="9919"/>
    <cellStyle name="Comma 4 2 4 5 4 3" xfId="7271"/>
    <cellStyle name="Comma 4 2 4 5 5" xfId="4573"/>
    <cellStyle name="Comma 4 2 4 5 5 2" xfId="9915"/>
    <cellStyle name="Comma 4 2 4 5 6" xfId="7267"/>
    <cellStyle name="Comma 4 2 4 6" xfId="1878"/>
    <cellStyle name="Comma 4 2 4 6 2" xfId="1879"/>
    <cellStyle name="Comma 4 2 4 6 2 2" xfId="4579"/>
    <cellStyle name="Comma 4 2 4 6 2 2 2" xfId="9921"/>
    <cellStyle name="Comma 4 2 4 6 2 3" xfId="7273"/>
    <cellStyle name="Comma 4 2 4 6 3" xfId="1880"/>
    <cellStyle name="Comma 4 2 4 6 3 2" xfId="4580"/>
    <cellStyle name="Comma 4 2 4 6 3 2 2" xfId="9922"/>
    <cellStyle name="Comma 4 2 4 6 3 3" xfId="7274"/>
    <cellStyle name="Comma 4 2 4 6 4" xfId="4578"/>
    <cellStyle name="Comma 4 2 4 6 4 2" xfId="9920"/>
    <cellStyle name="Comma 4 2 4 6 5" xfId="7272"/>
    <cellStyle name="Comma 4 2 4 7" xfId="1881"/>
    <cellStyle name="Comma 4 2 4 7 2" xfId="1882"/>
    <cellStyle name="Comma 4 2 4 7 2 2" xfId="4582"/>
    <cellStyle name="Comma 4 2 4 7 2 2 2" xfId="9924"/>
    <cellStyle name="Comma 4 2 4 7 2 3" xfId="7276"/>
    <cellStyle name="Comma 4 2 4 7 3" xfId="4581"/>
    <cellStyle name="Comma 4 2 4 7 3 2" xfId="9923"/>
    <cellStyle name="Comma 4 2 4 7 4" xfId="7275"/>
    <cellStyle name="Comma 4 2 4 8" xfId="1883"/>
    <cellStyle name="Comma 4 2 4 8 2" xfId="4583"/>
    <cellStyle name="Comma 4 2 4 8 2 2" xfId="9925"/>
    <cellStyle name="Comma 4 2 4 8 3" xfId="7277"/>
    <cellStyle name="Comma 4 2 4 9" xfId="1884"/>
    <cellStyle name="Comma 4 2 4 9 2" xfId="4584"/>
    <cellStyle name="Comma 4 2 4 9 2 2" xfId="9926"/>
    <cellStyle name="Comma 4 2 4 9 3" xfId="7278"/>
    <cellStyle name="Comma 4 2 5" xfId="298"/>
    <cellStyle name="Comma 4 2 5 2" xfId="352"/>
    <cellStyle name="Comma 4 2 5 2 2" xfId="1887"/>
    <cellStyle name="Comma 4 2 5 2 2 2" xfId="4587"/>
    <cellStyle name="Comma 4 2 5 2 2 2 2" xfId="9929"/>
    <cellStyle name="Comma 4 2 5 2 2 3" xfId="7281"/>
    <cellStyle name="Comma 4 2 5 2 3" xfId="2924"/>
    <cellStyle name="Comma 4 2 5 2 3 2" xfId="5597"/>
    <cellStyle name="Comma 4 2 5 2 3 2 2" xfId="10927"/>
    <cellStyle name="Comma 4 2 5 2 3 3" xfId="8286"/>
    <cellStyle name="Comma 4 2 5 2 4" xfId="1886"/>
    <cellStyle name="Comma 4 2 5 2 4 2" xfId="4586"/>
    <cellStyle name="Comma 4 2 5 2 4 2 2" xfId="9928"/>
    <cellStyle name="Comma 4 2 5 2 4 3" xfId="7280"/>
    <cellStyle name="Comma 4 2 5 2 5" xfId="3059"/>
    <cellStyle name="Comma 4 2 5 2 5 2" xfId="8402"/>
    <cellStyle name="Comma 4 2 5 2 6" xfId="5754"/>
    <cellStyle name="Comma 4 2 5 3" xfId="1888"/>
    <cellStyle name="Comma 4 2 5 3 2" xfId="4588"/>
    <cellStyle name="Comma 4 2 5 3 2 2" xfId="9930"/>
    <cellStyle name="Comma 4 2 5 3 3" xfId="7282"/>
    <cellStyle name="Comma 4 2 5 4" xfId="1889"/>
    <cellStyle name="Comma 4 2 5 4 2" xfId="4589"/>
    <cellStyle name="Comma 4 2 5 4 2 2" xfId="9931"/>
    <cellStyle name="Comma 4 2 5 4 3" xfId="7283"/>
    <cellStyle name="Comma 4 2 5 5" xfId="2811"/>
    <cellStyle name="Comma 4 2 5 5 2" xfId="5484"/>
    <cellStyle name="Comma 4 2 5 5 2 2" xfId="10819"/>
    <cellStyle name="Comma 4 2 5 5 3" xfId="8176"/>
    <cellStyle name="Comma 4 2 5 6" xfId="2870"/>
    <cellStyle name="Comma 4 2 5 6 2" xfId="5543"/>
    <cellStyle name="Comma 4 2 5 6 2 2" xfId="10873"/>
    <cellStyle name="Comma 4 2 5 6 3" xfId="8232"/>
    <cellStyle name="Comma 4 2 5 7" xfId="1885"/>
    <cellStyle name="Comma 4 2 5 7 2" xfId="4585"/>
    <cellStyle name="Comma 4 2 5 7 2 2" xfId="9927"/>
    <cellStyle name="Comma 4 2 5 7 3" xfId="7279"/>
    <cellStyle name="Comma 4 2 5 8" xfId="3005"/>
    <cellStyle name="Comma 4 2 5 8 2" xfId="8348"/>
    <cellStyle name="Comma 4 2 5 9" xfId="5700"/>
    <cellStyle name="Comma 4 2 6" xfId="325"/>
    <cellStyle name="Comma 4 2 6 2" xfId="1891"/>
    <cellStyle name="Comma 4 2 6 2 2" xfId="1892"/>
    <cellStyle name="Comma 4 2 6 2 2 2" xfId="4592"/>
    <cellStyle name="Comma 4 2 6 2 2 2 2" xfId="9934"/>
    <cellStyle name="Comma 4 2 6 2 2 3" xfId="7286"/>
    <cellStyle name="Comma 4 2 6 2 3" xfId="4591"/>
    <cellStyle name="Comma 4 2 6 2 3 2" xfId="9933"/>
    <cellStyle name="Comma 4 2 6 2 4" xfId="7285"/>
    <cellStyle name="Comma 4 2 6 3" xfId="1893"/>
    <cellStyle name="Comma 4 2 6 3 2" xfId="4593"/>
    <cellStyle name="Comma 4 2 6 3 2 2" xfId="9935"/>
    <cellStyle name="Comma 4 2 6 3 3" xfId="7287"/>
    <cellStyle name="Comma 4 2 6 4" xfId="1894"/>
    <cellStyle name="Comma 4 2 6 4 2" xfId="4594"/>
    <cellStyle name="Comma 4 2 6 4 2 2" xfId="9936"/>
    <cellStyle name="Comma 4 2 6 4 3" xfId="7288"/>
    <cellStyle name="Comma 4 2 6 5" xfId="2897"/>
    <cellStyle name="Comma 4 2 6 5 2" xfId="5570"/>
    <cellStyle name="Comma 4 2 6 5 2 2" xfId="10900"/>
    <cellStyle name="Comma 4 2 6 5 3" xfId="8259"/>
    <cellStyle name="Comma 4 2 6 6" xfId="1890"/>
    <cellStyle name="Comma 4 2 6 6 2" xfId="4590"/>
    <cellStyle name="Comma 4 2 6 6 2 2" xfId="9932"/>
    <cellStyle name="Comma 4 2 6 6 3" xfId="7284"/>
    <cellStyle name="Comma 4 2 6 7" xfId="3032"/>
    <cellStyle name="Comma 4 2 6 7 2" xfId="8375"/>
    <cellStyle name="Comma 4 2 6 8" xfId="5727"/>
    <cellStyle name="Comma 4 2 7" xfId="1895"/>
    <cellStyle name="Comma 4 2 7 2" xfId="1896"/>
    <cellStyle name="Comma 4 2 7 2 2" xfId="1897"/>
    <cellStyle name="Comma 4 2 7 2 2 2" xfId="4597"/>
    <cellStyle name="Comma 4 2 7 2 2 2 2" xfId="9939"/>
    <cellStyle name="Comma 4 2 7 2 2 3" xfId="7291"/>
    <cellStyle name="Comma 4 2 7 2 3" xfId="4596"/>
    <cellStyle name="Comma 4 2 7 2 3 2" xfId="9938"/>
    <cellStyle name="Comma 4 2 7 2 4" xfId="7290"/>
    <cellStyle name="Comma 4 2 7 3" xfId="1898"/>
    <cellStyle name="Comma 4 2 7 3 2" xfId="4598"/>
    <cellStyle name="Comma 4 2 7 3 2 2" xfId="9940"/>
    <cellStyle name="Comma 4 2 7 3 3" xfId="7292"/>
    <cellStyle name="Comma 4 2 7 4" xfId="1899"/>
    <cellStyle name="Comma 4 2 7 4 2" xfId="4599"/>
    <cellStyle name="Comma 4 2 7 4 2 2" xfId="9941"/>
    <cellStyle name="Comma 4 2 7 4 3" xfId="7293"/>
    <cellStyle name="Comma 4 2 7 5" xfId="4595"/>
    <cellStyle name="Comma 4 2 7 5 2" xfId="9937"/>
    <cellStyle name="Comma 4 2 7 6" xfId="7289"/>
    <cellStyle name="Comma 4 2 8" xfId="1900"/>
    <cellStyle name="Comma 4 2 8 2" xfId="1901"/>
    <cellStyle name="Comma 4 2 8 2 2" xfId="1902"/>
    <cellStyle name="Comma 4 2 8 2 2 2" xfId="4602"/>
    <cellStyle name="Comma 4 2 8 2 2 2 2" xfId="9944"/>
    <cellStyle name="Comma 4 2 8 2 2 3" xfId="7296"/>
    <cellStyle name="Comma 4 2 8 2 3" xfId="4601"/>
    <cellStyle name="Comma 4 2 8 2 3 2" xfId="9943"/>
    <cellStyle name="Comma 4 2 8 2 4" xfId="7295"/>
    <cellStyle name="Comma 4 2 8 3" xfId="1903"/>
    <cellStyle name="Comma 4 2 8 3 2" xfId="4603"/>
    <cellStyle name="Comma 4 2 8 3 2 2" xfId="9945"/>
    <cellStyle name="Comma 4 2 8 3 3" xfId="7297"/>
    <cellStyle name="Comma 4 2 8 4" xfId="1904"/>
    <cellStyle name="Comma 4 2 8 4 2" xfId="4604"/>
    <cellStyle name="Comma 4 2 8 4 2 2" xfId="9946"/>
    <cellStyle name="Comma 4 2 8 4 3" xfId="7298"/>
    <cellStyle name="Comma 4 2 8 5" xfId="4600"/>
    <cellStyle name="Comma 4 2 8 5 2" xfId="9942"/>
    <cellStyle name="Comma 4 2 8 6" xfId="7294"/>
    <cellStyle name="Comma 4 2 9" xfId="1905"/>
    <cellStyle name="Comma 4 2 9 2" xfId="1906"/>
    <cellStyle name="Comma 4 2 9 2 2" xfId="4606"/>
    <cellStyle name="Comma 4 2 9 2 2 2" xfId="9948"/>
    <cellStyle name="Comma 4 2 9 2 3" xfId="7300"/>
    <cellStyle name="Comma 4 2 9 3" xfId="1907"/>
    <cellStyle name="Comma 4 2 9 3 2" xfId="4607"/>
    <cellStyle name="Comma 4 2 9 3 2 2" xfId="9949"/>
    <cellStyle name="Comma 4 2 9 3 3" xfId="7301"/>
    <cellStyle name="Comma 4 2 9 4" xfId="4605"/>
    <cellStyle name="Comma 4 2 9 4 2" xfId="9947"/>
    <cellStyle name="Comma 4 2 9 5" xfId="7299"/>
    <cellStyle name="Comma 4 20" xfId="11000"/>
    <cellStyle name="Comma 4 21" xfId="295"/>
    <cellStyle name="Comma 4 3" xfId="349"/>
    <cellStyle name="Comma 4 3 10" xfId="1909"/>
    <cellStyle name="Comma 4 3 10 2" xfId="4609"/>
    <cellStyle name="Comma 4 3 10 2 2" xfId="9951"/>
    <cellStyle name="Comma 4 3 10 3" xfId="7303"/>
    <cellStyle name="Comma 4 3 11" xfId="2921"/>
    <cellStyle name="Comma 4 3 11 2" xfId="5594"/>
    <cellStyle name="Comma 4 3 11 2 2" xfId="10924"/>
    <cellStyle name="Comma 4 3 11 3" xfId="8283"/>
    <cellStyle name="Comma 4 3 12" xfId="1908"/>
    <cellStyle name="Comma 4 3 12 2" xfId="4608"/>
    <cellStyle name="Comma 4 3 12 2 2" xfId="9950"/>
    <cellStyle name="Comma 4 3 12 3" xfId="7302"/>
    <cellStyle name="Comma 4 3 13" xfId="3056"/>
    <cellStyle name="Comma 4 3 13 2" xfId="8399"/>
    <cellStyle name="Comma 4 3 14" xfId="5751"/>
    <cellStyle name="Comma 4 3 2" xfId="1910"/>
    <cellStyle name="Comma 4 3 2 10" xfId="4610"/>
    <cellStyle name="Comma 4 3 2 10 2" xfId="9952"/>
    <cellStyle name="Comma 4 3 2 11" xfId="7304"/>
    <cellStyle name="Comma 4 3 2 2" xfId="1911"/>
    <cellStyle name="Comma 4 3 2 2 2" xfId="1912"/>
    <cellStyle name="Comma 4 3 2 2 2 2" xfId="1913"/>
    <cellStyle name="Comma 4 3 2 2 2 2 2" xfId="4613"/>
    <cellStyle name="Comma 4 3 2 2 2 2 2 2" xfId="9955"/>
    <cellStyle name="Comma 4 3 2 2 2 2 3" xfId="7307"/>
    <cellStyle name="Comma 4 3 2 2 2 3" xfId="4612"/>
    <cellStyle name="Comma 4 3 2 2 2 3 2" xfId="9954"/>
    <cellStyle name="Comma 4 3 2 2 2 4" xfId="7306"/>
    <cellStyle name="Comma 4 3 2 2 3" xfId="1914"/>
    <cellStyle name="Comma 4 3 2 2 3 2" xfId="4614"/>
    <cellStyle name="Comma 4 3 2 2 3 2 2" xfId="9956"/>
    <cellStyle name="Comma 4 3 2 2 3 3" xfId="7308"/>
    <cellStyle name="Comma 4 3 2 2 4" xfId="1915"/>
    <cellStyle name="Comma 4 3 2 2 4 2" xfId="4615"/>
    <cellStyle name="Comma 4 3 2 2 4 2 2" xfId="9957"/>
    <cellStyle name="Comma 4 3 2 2 4 3" xfId="7309"/>
    <cellStyle name="Comma 4 3 2 2 5" xfId="4611"/>
    <cellStyle name="Comma 4 3 2 2 5 2" xfId="9953"/>
    <cellStyle name="Comma 4 3 2 2 6" xfId="7305"/>
    <cellStyle name="Comma 4 3 2 3" xfId="1916"/>
    <cellStyle name="Comma 4 3 2 3 2" xfId="1917"/>
    <cellStyle name="Comma 4 3 2 3 2 2" xfId="1918"/>
    <cellStyle name="Comma 4 3 2 3 2 2 2" xfId="4618"/>
    <cellStyle name="Comma 4 3 2 3 2 2 2 2" xfId="9960"/>
    <cellStyle name="Comma 4 3 2 3 2 2 3" xfId="7312"/>
    <cellStyle name="Comma 4 3 2 3 2 3" xfId="4617"/>
    <cellStyle name="Comma 4 3 2 3 2 3 2" xfId="9959"/>
    <cellStyle name="Comma 4 3 2 3 2 4" xfId="7311"/>
    <cellStyle name="Comma 4 3 2 3 3" xfId="1919"/>
    <cellStyle name="Comma 4 3 2 3 3 2" xfId="4619"/>
    <cellStyle name="Comma 4 3 2 3 3 2 2" xfId="9961"/>
    <cellStyle name="Comma 4 3 2 3 3 3" xfId="7313"/>
    <cellStyle name="Comma 4 3 2 3 4" xfId="1920"/>
    <cellStyle name="Comma 4 3 2 3 4 2" xfId="4620"/>
    <cellStyle name="Comma 4 3 2 3 4 2 2" xfId="9962"/>
    <cellStyle name="Comma 4 3 2 3 4 3" xfId="7314"/>
    <cellStyle name="Comma 4 3 2 3 5" xfId="4616"/>
    <cellStyle name="Comma 4 3 2 3 5 2" xfId="9958"/>
    <cellStyle name="Comma 4 3 2 3 6" xfId="7310"/>
    <cellStyle name="Comma 4 3 2 4" xfId="1921"/>
    <cellStyle name="Comma 4 3 2 4 2" xfId="1922"/>
    <cellStyle name="Comma 4 3 2 4 2 2" xfId="1923"/>
    <cellStyle name="Comma 4 3 2 4 2 2 2" xfId="4623"/>
    <cellStyle name="Comma 4 3 2 4 2 2 2 2" xfId="9965"/>
    <cellStyle name="Comma 4 3 2 4 2 2 3" xfId="7317"/>
    <cellStyle name="Comma 4 3 2 4 2 3" xfId="4622"/>
    <cellStyle name="Comma 4 3 2 4 2 3 2" xfId="9964"/>
    <cellStyle name="Comma 4 3 2 4 2 4" xfId="7316"/>
    <cellStyle name="Comma 4 3 2 4 3" xfId="1924"/>
    <cellStyle name="Comma 4 3 2 4 3 2" xfId="4624"/>
    <cellStyle name="Comma 4 3 2 4 3 2 2" xfId="9966"/>
    <cellStyle name="Comma 4 3 2 4 3 3" xfId="7318"/>
    <cellStyle name="Comma 4 3 2 4 4" xfId="1925"/>
    <cellStyle name="Comma 4 3 2 4 4 2" xfId="4625"/>
    <cellStyle name="Comma 4 3 2 4 4 2 2" xfId="9967"/>
    <cellStyle name="Comma 4 3 2 4 4 3" xfId="7319"/>
    <cellStyle name="Comma 4 3 2 4 5" xfId="4621"/>
    <cellStyle name="Comma 4 3 2 4 5 2" xfId="9963"/>
    <cellStyle name="Comma 4 3 2 4 6" xfId="7315"/>
    <cellStyle name="Comma 4 3 2 5" xfId="1926"/>
    <cellStyle name="Comma 4 3 2 5 2" xfId="1927"/>
    <cellStyle name="Comma 4 3 2 5 2 2" xfId="1928"/>
    <cellStyle name="Comma 4 3 2 5 2 2 2" xfId="4628"/>
    <cellStyle name="Comma 4 3 2 5 2 2 2 2" xfId="9970"/>
    <cellStyle name="Comma 4 3 2 5 2 2 3" xfId="7322"/>
    <cellStyle name="Comma 4 3 2 5 2 3" xfId="4627"/>
    <cellStyle name="Comma 4 3 2 5 2 3 2" xfId="9969"/>
    <cellStyle name="Comma 4 3 2 5 2 4" xfId="7321"/>
    <cellStyle name="Comma 4 3 2 5 3" xfId="1929"/>
    <cellStyle name="Comma 4 3 2 5 3 2" xfId="4629"/>
    <cellStyle name="Comma 4 3 2 5 3 2 2" xfId="9971"/>
    <cellStyle name="Comma 4 3 2 5 3 3" xfId="7323"/>
    <cellStyle name="Comma 4 3 2 5 4" xfId="1930"/>
    <cellStyle name="Comma 4 3 2 5 4 2" xfId="4630"/>
    <cellStyle name="Comma 4 3 2 5 4 2 2" xfId="9972"/>
    <cellStyle name="Comma 4 3 2 5 4 3" xfId="7324"/>
    <cellStyle name="Comma 4 3 2 5 5" xfId="4626"/>
    <cellStyle name="Comma 4 3 2 5 5 2" xfId="9968"/>
    <cellStyle name="Comma 4 3 2 5 6" xfId="7320"/>
    <cellStyle name="Comma 4 3 2 6" xfId="1931"/>
    <cellStyle name="Comma 4 3 2 6 2" xfId="1932"/>
    <cellStyle name="Comma 4 3 2 6 2 2" xfId="4632"/>
    <cellStyle name="Comma 4 3 2 6 2 2 2" xfId="9974"/>
    <cellStyle name="Comma 4 3 2 6 2 3" xfId="7326"/>
    <cellStyle name="Comma 4 3 2 6 3" xfId="1933"/>
    <cellStyle name="Comma 4 3 2 6 3 2" xfId="4633"/>
    <cellStyle name="Comma 4 3 2 6 3 2 2" xfId="9975"/>
    <cellStyle name="Comma 4 3 2 6 3 3" xfId="7327"/>
    <cellStyle name="Comma 4 3 2 6 4" xfId="4631"/>
    <cellStyle name="Comma 4 3 2 6 4 2" xfId="9973"/>
    <cellStyle name="Comma 4 3 2 6 5" xfId="7325"/>
    <cellStyle name="Comma 4 3 2 7" xfId="1934"/>
    <cellStyle name="Comma 4 3 2 7 2" xfId="1935"/>
    <cellStyle name="Comma 4 3 2 7 2 2" xfId="4635"/>
    <cellStyle name="Comma 4 3 2 7 2 2 2" xfId="9977"/>
    <cellStyle name="Comma 4 3 2 7 2 3" xfId="7329"/>
    <cellStyle name="Comma 4 3 2 7 3" xfId="4634"/>
    <cellStyle name="Comma 4 3 2 7 3 2" xfId="9976"/>
    <cellStyle name="Comma 4 3 2 7 4" xfId="7328"/>
    <cellStyle name="Comma 4 3 2 8" xfId="1936"/>
    <cellStyle name="Comma 4 3 2 8 2" xfId="4636"/>
    <cellStyle name="Comma 4 3 2 8 2 2" xfId="9978"/>
    <cellStyle name="Comma 4 3 2 8 3" xfId="7330"/>
    <cellStyle name="Comma 4 3 2 9" xfId="1937"/>
    <cellStyle name="Comma 4 3 2 9 2" xfId="4637"/>
    <cellStyle name="Comma 4 3 2 9 2 2" xfId="9979"/>
    <cellStyle name="Comma 4 3 2 9 3" xfId="7331"/>
    <cellStyle name="Comma 4 3 3" xfId="1938"/>
    <cellStyle name="Comma 4 3 3 2" xfId="1939"/>
    <cellStyle name="Comma 4 3 3 2 2" xfId="1940"/>
    <cellStyle name="Comma 4 3 3 2 2 2" xfId="4640"/>
    <cellStyle name="Comma 4 3 3 2 2 2 2" xfId="9982"/>
    <cellStyle name="Comma 4 3 3 2 2 3" xfId="7334"/>
    <cellStyle name="Comma 4 3 3 2 3" xfId="4639"/>
    <cellStyle name="Comma 4 3 3 2 3 2" xfId="9981"/>
    <cellStyle name="Comma 4 3 3 2 4" xfId="7333"/>
    <cellStyle name="Comma 4 3 3 3" xfId="1941"/>
    <cellStyle name="Comma 4 3 3 3 2" xfId="4641"/>
    <cellStyle name="Comma 4 3 3 3 2 2" xfId="9983"/>
    <cellStyle name="Comma 4 3 3 3 3" xfId="7335"/>
    <cellStyle name="Comma 4 3 3 4" xfId="1942"/>
    <cellStyle name="Comma 4 3 3 4 2" xfId="4642"/>
    <cellStyle name="Comma 4 3 3 4 2 2" xfId="9984"/>
    <cellStyle name="Comma 4 3 3 4 3" xfId="7336"/>
    <cellStyle name="Comma 4 3 3 5" xfId="4638"/>
    <cellStyle name="Comma 4 3 3 5 2" xfId="9980"/>
    <cellStyle name="Comma 4 3 3 6" xfId="7332"/>
    <cellStyle name="Comma 4 3 4" xfId="1943"/>
    <cellStyle name="Comma 4 3 4 2" xfId="1944"/>
    <cellStyle name="Comma 4 3 4 2 2" xfId="1945"/>
    <cellStyle name="Comma 4 3 4 2 2 2" xfId="4645"/>
    <cellStyle name="Comma 4 3 4 2 2 2 2" xfId="9987"/>
    <cellStyle name="Comma 4 3 4 2 2 3" xfId="7339"/>
    <cellStyle name="Comma 4 3 4 2 3" xfId="4644"/>
    <cellStyle name="Comma 4 3 4 2 3 2" xfId="9986"/>
    <cellStyle name="Comma 4 3 4 2 4" xfId="7338"/>
    <cellStyle name="Comma 4 3 4 3" xfId="1946"/>
    <cellStyle name="Comma 4 3 4 3 2" xfId="4646"/>
    <cellStyle name="Comma 4 3 4 3 2 2" xfId="9988"/>
    <cellStyle name="Comma 4 3 4 3 3" xfId="7340"/>
    <cellStyle name="Comma 4 3 4 4" xfId="1947"/>
    <cellStyle name="Comma 4 3 4 4 2" xfId="4647"/>
    <cellStyle name="Comma 4 3 4 4 2 2" xfId="9989"/>
    <cellStyle name="Comma 4 3 4 4 3" xfId="7341"/>
    <cellStyle name="Comma 4 3 4 5" xfId="4643"/>
    <cellStyle name="Comma 4 3 4 5 2" xfId="9985"/>
    <cellStyle name="Comma 4 3 4 6" xfId="7337"/>
    <cellStyle name="Comma 4 3 5" xfId="1948"/>
    <cellStyle name="Comma 4 3 5 2" xfId="1949"/>
    <cellStyle name="Comma 4 3 5 2 2" xfId="1950"/>
    <cellStyle name="Comma 4 3 5 2 2 2" xfId="4650"/>
    <cellStyle name="Comma 4 3 5 2 2 2 2" xfId="9992"/>
    <cellStyle name="Comma 4 3 5 2 2 3" xfId="7344"/>
    <cellStyle name="Comma 4 3 5 2 3" xfId="4649"/>
    <cellStyle name="Comma 4 3 5 2 3 2" xfId="9991"/>
    <cellStyle name="Comma 4 3 5 2 4" xfId="7343"/>
    <cellStyle name="Comma 4 3 5 3" xfId="1951"/>
    <cellStyle name="Comma 4 3 5 3 2" xfId="4651"/>
    <cellStyle name="Comma 4 3 5 3 2 2" xfId="9993"/>
    <cellStyle name="Comma 4 3 5 3 3" xfId="7345"/>
    <cellStyle name="Comma 4 3 5 4" xfId="1952"/>
    <cellStyle name="Comma 4 3 5 4 2" xfId="4652"/>
    <cellStyle name="Comma 4 3 5 4 2 2" xfId="9994"/>
    <cellStyle name="Comma 4 3 5 4 3" xfId="7346"/>
    <cellStyle name="Comma 4 3 5 5" xfId="4648"/>
    <cellStyle name="Comma 4 3 5 5 2" xfId="9990"/>
    <cellStyle name="Comma 4 3 5 6" xfId="7342"/>
    <cellStyle name="Comma 4 3 6" xfId="1953"/>
    <cellStyle name="Comma 4 3 6 2" xfId="1954"/>
    <cellStyle name="Comma 4 3 6 2 2" xfId="1955"/>
    <cellStyle name="Comma 4 3 6 2 2 2" xfId="4655"/>
    <cellStyle name="Comma 4 3 6 2 2 2 2" xfId="9997"/>
    <cellStyle name="Comma 4 3 6 2 2 3" xfId="7349"/>
    <cellStyle name="Comma 4 3 6 2 3" xfId="4654"/>
    <cellStyle name="Comma 4 3 6 2 3 2" xfId="9996"/>
    <cellStyle name="Comma 4 3 6 2 4" xfId="7348"/>
    <cellStyle name="Comma 4 3 6 3" xfId="1956"/>
    <cellStyle name="Comma 4 3 6 3 2" xfId="4656"/>
    <cellStyle name="Comma 4 3 6 3 2 2" xfId="9998"/>
    <cellStyle name="Comma 4 3 6 3 3" xfId="7350"/>
    <cellStyle name="Comma 4 3 6 4" xfId="1957"/>
    <cellStyle name="Comma 4 3 6 4 2" xfId="4657"/>
    <cellStyle name="Comma 4 3 6 4 2 2" xfId="9999"/>
    <cellStyle name="Comma 4 3 6 4 3" xfId="7351"/>
    <cellStyle name="Comma 4 3 6 5" xfId="4653"/>
    <cellStyle name="Comma 4 3 6 5 2" xfId="9995"/>
    <cellStyle name="Comma 4 3 6 6" xfId="7347"/>
    <cellStyle name="Comma 4 3 7" xfId="1958"/>
    <cellStyle name="Comma 4 3 7 2" xfId="1959"/>
    <cellStyle name="Comma 4 3 7 2 2" xfId="4659"/>
    <cellStyle name="Comma 4 3 7 2 2 2" xfId="10001"/>
    <cellStyle name="Comma 4 3 7 2 3" xfId="7353"/>
    <cellStyle name="Comma 4 3 7 3" xfId="1960"/>
    <cellStyle name="Comma 4 3 7 3 2" xfId="4660"/>
    <cellStyle name="Comma 4 3 7 3 2 2" xfId="10002"/>
    <cellStyle name="Comma 4 3 7 3 3" xfId="7354"/>
    <cellStyle name="Comma 4 3 7 4" xfId="4658"/>
    <cellStyle name="Comma 4 3 7 4 2" xfId="10000"/>
    <cellStyle name="Comma 4 3 7 5" xfId="7352"/>
    <cellStyle name="Comma 4 3 8" xfId="1961"/>
    <cellStyle name="Comma 4 3 8 2" xfId="1962"/>
    <cellStyle name="Comma 4 3 8 2 2" xfId="4662"/>
    <cellStyle name="Comma 4 3 8 2 2 2" xfId="10004"/>
    <cellStyle name="Comma 4 3 8 2 3" xfId="7356"/>
    <cellStyle name="Comma 4 3 8 3" xfId="4661"/>
    <cellStyle name="Comma 4 3 8 3 2" xfId="10003"/>
    <cellStyle name="Comma 4 3 8 4" xfId="7355"/>
    <cellStyle name="Comma 4 3 9" xfId="1963"/>
    <cellStyle name="Comma 4 3 9 2" xfId="4663"/>
    <cellStyle name="Comma 4 3 9 2 2" xfId="10005"/>
    <cellStyle name="Comma 4 3 9 3" xfId="7357"/>
    <cellStyle name="Comma 4 4" xfId="1964"/>
    <cellStyle name="Comma 4 4 10" xfId="1965"/>
    <cellStyle name="Comma 4 4 10 2" xfId="4665"/>
    <cellStyle name="Comma 4 4 10 2 2" xfId="10007"/>
    <cellStyle name="Comma 4 4 10 3" xfId="7359"/>
    <cellStyle name="Comma 4 4 11" xfId="4664"/>
    <cellStyle name="Comma 4 4 11 2" xfId="10006"/>
    <cellStyle name="Comma 4 4 12" xfId="7358"/>
    <cellStyle name="Comma 4 4 2" xfId="1966"/>
    <cellStyle name="Comma 4 4 2 10" xfId="4666"/>
    <cellStyle name="Comma 4 4 2 10 2" xfId="10008"/>
    <cellStyle name="Comma 4 4 2 11" xfId="7360"/>
    <cellStyle name="Comma 4 4 2 2" xfId="1967"/>
    <cellStyle name="Comma 4 4 2 2 2" xfId="1968"/>
    <cellStyle name="Comma 4 4 2 2 2 2" xfId="1969"/>
    <cellStyle name="Comma 4 4 2 2 2 2 2" xfId="4669"/>
    <cellStyle name="Comma 4 4 2 2 2 2 2 2" xfId="10011"/>
    <cellStyle name="Comma 4 4 2 2 2 2 3" xfId="7363"/>
    <cellStyle name="Comma 4 4 2 2 2 3" xfId="4668"/>
    <cellStyle name="Comma 4 4 2 2 2 3 2" xfId="10010"/>
    <cellStyle name="Comma 4 4 2 2 2 4" xfId="7362"/>
    <cellStyle name="Comma 4 4 2 2 3" xfId="1970"/>
    <cellStyle name="Comma 4 4 2 2 3 2" xfId="4670"/>
    <cellStyle name="Comma 4 4 2 2 3 2 2" xfId="10012"/>
    <cellStyle name="Comma 4 4 2 2 3 3" xfId="7364"/>
    <cellStyle name="Comma 4 4 2 2 4" xfId="1971"/>
    <cellStyle name="Comma 4 4 2 2 4 2" xfId="4671"/>
    <cellStyle name="Comma 4 4 2 2 4 2 2" xfId="10013"/>
    <cellStyle name="Comma 4 4 2 2 4 3" xfId="7365"/>
    <cellStyle name="Comma 4 4 2 2 5" xfId="4667"/>
    <cellStyle name="Comma 4 4 2 2 5 2" xfId="10009"/>
    <cellStyle name="Comma 4 4 2 2 6" xfId="7361"/>
    <cellStyle name="Comma 4 4 2 3" xfId="1972"/>
    <cellStyle name="Comma 4 4 2 3 2" xfId="1973"/>
    <cellStyle name="Comma 4 4 2 3 2 2" xfId="1974"/>
    <cellStyle name="Comma 4 4 2 3 2 2 2" xfId="4674"/>
    <cellStyle name="Comma 4 4 2 3 2 2 2 2" xfId="10016"/>
    <cellStyle name="Comma 4 4 2 3 2 2 3" xfId="7368"/>
    <cellStyle name="Comma 4 4 2 3 2 3" xfId="4673"/>
    <cellStyle name="Comma 4 4 2 3 2 3 2" xfId="10015"/>
    <cellStyle name="Comma 4 4 2 3 2 4" xfId="7367"/>
    <cellStyle name="Comma 4 4 2 3 3" xfId="1975"/>
    <cellStyle name="Comma 4 4 2 3 3 2" xfId="4675"/>
    <cellStyle name="Comma 4 4 2 3 3 2 2" xfId="10017"/>
    <cellStyle name="Comma 4 4 2 3 3 3" xfId="7369"/>
    <cellStyle name="Comma 4 4 2 3 4" xfId="1976"/>
    <cellStyle name="Comma 4 4 2 3 4 2" xfId="4676"/>
    <cellStyle name="Comma 4 4 2 3 4 2 2" xfId="10018"/>
    <cellStyle name="Comma 4 4 2 3 4 3" xfId="7370"/>
    <cellStyle name="Comma 4 4 2 3 5" xfId="4672"/>
    <cellStyle name="Comma 4 4 2 3 5 2" xfId="10014"/>
    <cellStyle name="Comma 4 4 2 3 6" xfId="7366"/>
    <cellStyle name="Comma 4 4 2 4" xfId="1977"/>
    <cellStyle name="Comma 4 4 2 4 2" xfId="1978"/>
    <cellStyle name="Comma 4 4 2 4 2 2" xfId="1979"/>
    <cellStyle name="Comma 4 4 2 4 2 2 2" xfId="4679"/>
    <cellStyle name="Comma 4 4 2 4 2 2 2 2" xfId="10021"/>
    <cellStyle name="Comma 4 4 2 4 2 2 3" xfId="7373"/>
    <cellStyle name="Comma 4 4 2 4 2 3" xfId="4678"/>
    <cellStyle name="Comma 4 4 2 4 2 3 2" xfId="10020"/>
    <cellStyle name="Comma 4 4 2 4 2 4" xfId="7372"/>
    <cellStyle name="Comma 4 4 2 4 3" xfId="1980"/>
    <cellStyle name="Comma 4 4 2 4 3 2" xfId="4680"/>
    <cellStyle name="Comma 4 4 2 4 3 2 2" xfId="10022"/>
    <cellStyle name="Comma 4 4 2 4 3 3" xfId="7374"/>
    <cellStyle name="Comma 4 4 2 4 4" xfId="1981"/>
    <cellStyle name="Comma 4 4 2 4 4 2" xfId="4681"/>
    <cellStyle name="Comma 4 4 2 4 4 2 2" xfId="10023"/>
    <cellStyle name="Comma 4 4 2 4 4 3" xfId="7375"/>
    <cellStyle name="Comma 4 4 2 4 5" xfId="4677"/>
    <cellStyle name="Comma 4 4 2 4 5 2" xfId="10019"/>
    <cellStyle name="Comma 4 4 2 4 6" xfId="7371"/>
    <cellStyle name="Comma 4 4 2 5" xfId="1982"/>
    <cellStyle name="Comma 4 4 2 5 2" xfId="1983"/>
    <cellStyle name="Comma 4 4 2 5 2 2" xfId="1984"/>
    <cellStyle name="Comma 4 4 2 5 2 2 2" xfId="4684"/>
    <cellStyle name="Comma 4 4 2 5 2 2 2 2" xfId="10026"/>
    <cellStyle name="Comma 4 4 2 5 2 2 3" xfId="7378"/>
    <cellStyle name="Comma 4 4 2 5 2 3" xfId="4683"/>
    <cellStyle name="Comma 4 4 2 5 2 3 2" xfId="10025"/>
    <cellStyle name="Comma 4 4 2 5 2 4" xfId="7377"/>
    <cellStyle name="Comma 4 4 2 5 3" xfId="1985"/>
    <cellStyle name="Comma 4 4 2 5 3 2" xfId="4685"/>
    <cellStyle name="Comma 4 4 2 5 3 2 2" xfId="10027"/>
    <cellStyle name="Comma 4 4 2 5 3 3" xfId="7379"/>
    <cellStyle name="Comma 4 4 2 5 4" xfId="1986"/>
    <cellStyle name="Comma 4 4 2 5 4 2" xfId="4686"/>
    <cellStyle name="Comma 4 4 2 5 4 2 2" xfId="10028"/>
    <cellStyle name="Comma 4 4 2 5 4 3" xfId="7380"/>
    <cellStyle name="Comma 4 4 2 5 5" xfId="4682"/>
    <cellStyle name="Comma 4 4 2 5 5 2" xfId="10024"/>
    <cellStyle name="Comma 4 4 2 5 6" xfId="7376"/>
    <cellStyle name="Comma 4 4 2 6" xfId="1987"/>
    <cellStyle name="Comma 4 4 2 6 2" xfId="1988"/>
    <cellStyle name="Comma 4 4 2 6 2 2" xfId="4688"/>
    <cellStyle name="Comma 4 4 2 6 2 2 2" xfId="10030"/>
    <cellStyle name="Comma 4 4 2 6 2 3" xfId="7382"/>
    <cellStyle name="Comma 4 4 2 6 3" xfId="1989"/>
    <cellStyle name="Comma 4 4 2 6 3 2" xfId="4689"/>
    <cellStyle name="Comma 4 4 2 6 3 2 2" xfId="10031"/>
    <cellStyle name="Comma 4 4 2 6 3 3" xfId="7383"/>
    <cellStyle name="Comma 4 4 2 6 4" xfId="4687"/>
    <cellStyle name="Comma 4 4 2 6 4 2" xfId="10029"/>
    <cellStyle name="Comma 4 4 2 6 5" xfId="7381"/>
    <cellStyle name="Comma 4 4 2 7" xfId="1990"/>
    <cellStyle name="Comma 4 4 2 7 2" xfId="1991"/>
    <cellStyle name="Comma 4 4 2 7 2 2" xfId="4691"/>
    <cellStyle name="Comma 4 4 2 7 2 2 2" xfId="10033"/>
    <cellStyle name="Comma 4 4 2 7 2 3" xfId="7385"/>
    <cellStyle name="Comma 4 4 2 7 3" xfId="4690"/>
    <cellStyle name="Comma 4 4 2 7 3 2" xfId="10032"/>
    <cellStyle name="Comma 4 4 2 7 4" xfId="7384"/>
    <cellStyle name="Comma 4 4 2 8" xfId="1992"/>
    <cellStyle name="Comma 4 4 2 8 2" xfId="4692"/>
    <cellStyle name="Comma 4 4 2 8 2 2" xfId="10034"/>
    <cellStyle name="Comma 4 4 2 8 3" xfId="7386"/>
    <cellStyle name="Comma 4 4 2 9" xfId="1993"/>
    <cellStyle name="Comma 4 4 2 9 2" xfId="4693"/>
    <cellStyle name="Comma 4 4 2 9 2 2" xfId="10035"/>
    <cellStyle name="Comma 4 4 2 9 3" xfId="7387"/>
    <cellStyle name="Comma 4 4 3" xfId="1994"/>
    <cellStyle name="Comma 4 4 3 2" xfId="1995"/>
    <cellStyle name="Comma 4 4 3 2 2" xfId="1996"/>
    <cellStyle name="Comma 4 4 3 2 2 2" xfId="4696"/>
    <cellStyle name="Comma 4 4 3 2 2 2 2" xfId="10038"/>
    <cellStyle name="Comma 4 4 3 2 2 3" xfId="7390"/>
    <cellStyle name="Comma 4 4 3 2 3" xfId="4695"/>
    <cellStyle name="Comma 4 4 3 2 3 2" xfId="10037"/>
    <cellStyle name="Comma 4 4 3 2 4" xfId="7389"/>
    <cellStyle name="Comma 4 4 3 3" xfId="1997"/>
    <cellStyle name="Comma 4 4 3 3 2" xfId="4697"/>
    <cellStyle name="Comma 4 4 3 3 2 2" xfId="10039"/>
    <cellStyle name="Comma 4 4 3 3 3" xfId="7391"/>
    <cellStyle name="Comma 4 4 3 4" xfId="1998"/>
    <cellStyle name="Comma 4 4 3 4 2" xfId="4698"/>
    <cellStyle name="Comma 4 4 3 4 2 2" xfId="10040"/>
    <cellStyle name="Comma 4 4 3 4 3" xfId="7392"/>
    <cellStyle name="Comma 4 4 3 5" xfId="4694"/>
    <cellStyle name="Comma 4 4 3 5 2" xfId="10036"/>
    <cellStyle name="Comma 4 4 3 6" xfId="7388"/>
    <cellStyle name="Comma 4 4 4" xfId="1999"/>
    <cellStyle name="Comma 4 4 4 2" xfId="2000"/>
    <cellStyle name="Comma 4 4 4 2 2" xfId="2001"/>
    <cellStyle name="Comma 4 4 4 2 2 2" xfId="4701"/>
    <cellStyle name="Comma 4 4 4 2 2 2 2" xfId="10043"/>
    <cellStyle name="Comma 4 4 4 2 2 3" xfId="7395"/>
    <cellStyle name="Comma 4 4 4 2 3" xfId="4700"/>
    <cellStyle name="Comma 4 4 4 2 3 2" xfId="10042"/>
    <cellStyle name="Comma 4 4 4 2 4" xfId="7394"/>
    <cellStyle name="Comma 4 4 4 3" xfId="2002"/>
    <cellStyle name="Comma 4 4 4 3 2" xfId="4702"/>
    <cellStyle name="Comma 4 4 4 3 2 2" xfId="10044"/>
    <cellStyle name="Comma 4 4 4 3 3" xfId="7396"/>
    <cellStyle name="Comma 4 4 4 4" xfId="2003"/>
    <cellStyle name="Comma 4 4 4 4 2" xfId="4703"/>
    <cellStyle name="Comma 4 4 4 4 2 2" xfId="10045"/>
    <cellStyle name="Comma 4 4 4 4 3" xfId="7397"/>
    <cellStyle name="Comma 4 4 4 5" xfId="4699"/>
    <cellStyle name="Comma 4 4 4 5 2" xfId="10041"/>
    <cellStyle name="Comma 4 4 4 6" xfId="7393"/>
    <cellStyle name="Comma 4 4 5" xfId="2004"/>
    <cellStyle name="Comma 4 4 5 2" xfId="2005"/>
    <cellStyle name="Comma 4 4 5 2 2" xfId="2006"/>
    <cellStyle name="Comma 4 4 5 2 2 2" xfId="4706"/>
    <cellStyle name="Comma 4 4 5 2 2 2 2" xfId="10048"/>
    <cellStyle name="Comma 4 4 5 2 2 3" xfId="7400"/>
    <cellStyle name="Comma 4 4 5 2 3" xfId="4705"/>
    <cellStyle name="Comma 4 4 5 2 3 2" xfId="10047"/>
    <cellStyle name="Comma 4 4 5 2 4" xfId="7399"/>
    <cellStyle name="Comma 4 4 5 3" xfId="2007"/>
    <cellStyle name="Comma 4 4 5 3 2" xfId="4707"/>
    <cellStyle name="Comma 4 4 5 3 2 2" xfId="10049"/>
    <cellStyle name="Comma 4 4 5 3 3" xfId="7401"/>
    <cellStyle name="Comma 4 4 5 4" xfId="2008"/>
    <cellStyle name="Comma 4 4 5 4 2" xfId="4708"/>
    <cellStyle name="Comma 4 4 5 4 2 2" xfId="10050"/>
    <cellStyle name="Comma 4 4 5 4 3" xfId="7402"/>
    <cellStyle name="Comma 4 4 5 5" xfId="4704"/>
    <cellStyle name="Comma 4 4 5 5 2" xfId="10046"/>
    <cellStyle name="Comma 4 4 5 6" xfId="7398"/>
    <cellStyle name="Comma 4 4 6" xfId="2009"/>
    <cellStyle name="Comma 4 4 6 2" xfId="2010"/>
    <cellStyle name="Comma 4 4 6 2 2" xfId="2011"/>
    <cellStyle name="Comma 4 4 6 2 2 2" xfId="4711"/>
    <cellStyle name="Comma 4 4 6 2 2 2 2" xfId="10053"/>
    <cellStyle name="Comma 4 4 6 2 2 3" xfId="7405"/>
    <cellStyle name="Comma 4 4 6 2 3" xfId="4710"/>
    <cellStyle name="Comma 4 4 6 2 3 2" xfId="10052"/>
    <cellStyle name="Comma 4 4 6 2 4" xfId="7404"/>
    <cellStyle name="Comma 4 4 6 3" xfId="2012"/>
    <cellStyle name="Comma 4 4 6 3 2" xfId="4712"/>
    <cellStyle name="Comma 4 4 6 3 2 2" xfId="10054"/>
    <cellStyle name="Comma 4 4 6 3 3" xfId="7406"/>
    <cellStyle name="Comma 4 4 6 4" xfId="2013"/>
    <cellStyle name="Comma 4 4 6 4 2" xfId="4713"/>
    <cellStyle name="Comma 4 4 6 4 2 2" xfId="10055"/>
    <cellStyle name="Comma 4 4 6 4 3" xfId="7407"/>
    <cellStyle name="Comma 4 4 6 5" xfId="4709"/>
    <cellStyle name="Comma 4 4 6 5 2" xfId="10051"/>
    <cellStyle name="Comma 4 4 6 6" xfId="7403"/>
    <cellStyle name="Comma 4 4 7" xfId="2014"/>
    <cellStyle name="Comma 4 4 7 2" xfId="2015"/>
    <cellStyle name="Comma 4 4 7 2 2" xfId="4715"/>
    <cellStyle name="Comma 4 4 7 2 2 2" xfId="10057"/>
    <cellStyle name="Comma 4 4 7 2 3" xfId="7409"/>
    <cellStyle name="Comma 4 4 7 3" xfId="2016"/>
    <cellStyle name="Comma 4 4 7 3 2" xfId="4716"/>
    <cellStyle name="Comma 4 4 7 3 2 2" xfId="10058"/>
    <cellStyle name="Comma 4 4 7 3 3" xfId="7410"/>
    <cellStyle name="Comma 4 4 7 4" xfId="4714"/>
    <cellStyle name="Comma 4 4 7 4 2" xfId="10056"/>
    <cellStyle name="Comma 4 4 7 5" xfId="7408"/>
    <cellStyle name="Comma 4 4 8" xfId="2017"/>
    <cellStyle name="Comma 4 4 8 2" xfId="2018"/>
    <cellStyle name="Comma 4 4 8 2 2" xfId="4718"/>
    <cellStyle name="Comma 4 4 8 2 2 2" xfId="10060"/>
    <cellStyle name="Comma 4 4 8 2 3" xfId="7412"/>
    <cellStyle name="Comma 4 4 8 3" xfId="4717"/>
    <cellStyle name="Comma 4 4 8 3 2" xfId="10059"/>
    <cellStyle name="Comma 4 4 8 4" xfId="7411"/>
    <cellStyle name="Comma 4 4 9" xfId="2019"/>
    <cellStyle name="Comma 4 4 9 2" xfId="4719"/>
    <cellStyle name="Comma 4 4 9 2 2" xfId="10061"/>
    <cellStyle name="Comma 4 4 9 3" xfId="7413"/>
    <cellStyle name="Comma 4 5" xfId="2020"/>
    <cellStyle name="Comma 4 5 10" xfId="4720"/>
    <cellStyle name="Comma 4 5 10 2" xfId="10062"/>
    <cellStyle name="Comma 4 5 11" xfId="7414"/>
    <cellStyle name="Comma 4 5 2" xfId="2021"/>
    <cellStyle name="Comma 4 5 2 2" xfId="2022"/>
    <cellStyle name="Comma 4 5 2 2 2" xfId="2023"/>
    <cellStyle name="Comma 4 5 2 2 2 2" xfId="4723"/>
    <cellStyle name="Comma 4 5 2 2 2 2 2" xfId="10065"/>
    <cellStyle name="Comma 4 5 2 2 2 3" xfId="7417"/>
    <cellStyle name="Comma 4 5 2 2 3" xfId="4722"/>
    <cellStyle name="Comma 4 5 2 2 3 2" xfId="10064"/>
    <cellStyle name="Comma 4 5 2 2 4" xfId="7416"/>
    <cellStyle name="Comma 4 5 2 3" xfId="2024"/>
    <cellStyle name="Comma 4 5 2 3 2" xfId="4724"/>
    <cellStyle name="Comma 4 5 2 3 2 2" xfId="10066"/>
    <cellStyle name="Comma 4 5 2 3 3" xfId="7418"/>
    <cellStyle name="Comma 4 5 2 4" xfId="2025"/>
    <cellStyle name="Comma 4 5 2 4 2" xfId="4725"/>
    <cellStyle name="Comma 4 5 2 4 2 2" xfId="10067"/>
    <cellStyle name="Comma 4 5 2 4 3" xfId="7419"/>
    <cellStyle name="Comma 4 5 2 5" xfId="4721"/>
    <cellStyle name="Comma 4 5 2 5 2" xfId="10063"/>
    <cellStyle name="Comma 4 5 2 6" xfId="7415"/>
    <cellStyle name="Comma 4 5 3" xfId="2026"/>
    <cellStyle name="Comma 4 5 3 2" xfId="2027"/>
    <cellStyle name="Comma 4 5 3 2 2" xfId="2028"/>
    <cellStyle name="Comma 4 5 3 2 2 2" xfId="4728"/>
    <cellStyle name="Comma 4 5 3 2 2 2 2" xfId="10070"/>
    <cellStyle name="Comma 4 5 3 2 2 3" xfId="7422"/>
    <cellStyle name="Comma 4 5 3 2 3" xfId="4727"/>
    <cellStyle name="Comma 4 5 3 2 3 2" xfId="10069"/>
    <cellStyle name="Comma 4 5 3 2 4" xfId="7421"/>
    <cellStyle name="Comma 4 5 3 3" xfId="2029"/>
    <cellStyle name="Comma 4 5 3 3 2" xfId="4729"/>
    <cellStyle name="Comma 4 5 3 3 2 2" xfId="10071"/>
    <cellStyle name="Comma 4 5 3 3 3" xfId="7423"/>
    <cellStyle name="Comma 4 5 3 4" xfId="2030"/>
    <cellStyle name="Comma 4 5 3 4 2" xfId="4730"/>
    <cellStyle name="Comma 4 5 3 4 2 2" xfId="10072"/>
    <cellStyle name="Comma 4 5 3 4 3" xfId="7424"/>
    <cellStyle name="Comma 4 5 3 5" xfId="4726"/>
    <cellStyle name="Comma 4 5 3 5 2" xfId="10068"/>
    <cellStyle name="Comma 4 5 3 6" xfId="7420"/>
    <cellStyle name="Comma 4 5 4" xfId="2031"/>
    <cellStyle name="Comma 4 5 4 2" xfId="2032"/>
    <cellStyle name="Comma 4 5 4 2 2" xfId="2033"/>
    <cellStyle name="Comma 4 5 4 2 2 2" xfId="4733"/>
    <cellStyle name="Comma 4 5 4 2 2 2 2" xfId="10075"/>
    <cellStyle name="Comma 4 5 4 2 2 3" xfId="7427"/>
    <cellStyle name="Comma 4 5 4 2 3" xfId="4732"/>
    <cellStyle name="Comma 4 5 4 2 3 2" xfId="10074"/>
    <cellStyle name="Comma 4 5 4 2 4" xfId="7426"/>
    <cellStyle name="Comma 4 5 4 3" xfId="2034"/>
    <cellStyle name="Comma 4 5 4 3 2" xfId="4734"/>
    <cellStyle name="Comma 4 5 4 3 2 2" xfId="10076"/>
    <cellStyle name="Comma 4 5 4 3 3" xfId="7428"/>
    <cellStyle name="Comma 4 5 4 4" xfId="2035"/>
    <cellStyle name="Comma 4 5 4 4 2" xfId="4735"/>
    <cellStyle name="Comma 4 5 4 4 2 2" xfId="10077"/>
    <cellStyle name="Comma 4 5 4 4 3" xfId="7429"/>
    <cellStyle name="Comma 4 5 4 5" xfId="4731"/>
    <cellStyle name="Comma 4 5 4 5 2" xfId="10073"/>
    <cellStyle name="Comma 4 5 4 6" xfId="7425"/>
    <cellStyle name="Comma 4 5 5" xfId="2036"/>
    <cellStyle name="Comma 4 5 5 2" xfId="2037"/>
    <cellStyle name="Comma 4 5 5 2 2" xfId="2038"/>
    <cellStyle name="Comma 4 5 5 2 2 2" xfId="4738"/>
    <cellStyle name="Comma 4 5 5 2 2 2 2" xfId="10080"/>
    <cellStyle name="Comma 4 5 5 2 2 3" xfId="7432"/>
    <cellStyle name="Comma 4 5 5 2 3" xfId="4737"/>
    <cellStyle name="Comma 4 5 5 2 3 2" xfId="10079"/>
    <cellStyle name="Comma 4 5 5 2 4" xfId="7431"/>
    <cellStyle name="Comma 4 5 5 3" xfId="2039"/>
    <cellStyle name="Comma 4 5 5 3 2" xfId="4739"/>
    <cellStyle name="Comma 4 5 5 3 2 2" xfId="10081"/>
    <cellStyle name="Comma 4 5 5 3 3" xfId="7433"/>
    <cellStyle name="Comma 4 5 5 4" xfId="2040"/>
    <cellStyle name="Comma 4 5 5 4 2" xfId="4740"/>
    <cellStyle name="Comma 4 5 5 4 2 2" xfId="10082"/>
    <cellStyle name="Comma 4 5 5 4 3" xfId="7434"/>
    <cellStyle name="Comma 4 5 5 5" xfId="4736"/>
    <cellStyle name="Comma 4 5 5 5 2" xfId="10078"/>
    <cellStyle name="Comma 4 5 5 6" xfId="7430"/>
    <cellStyle name="Comma 4 5 6" xfId="2041"/>
    <cellStyle name="Comma 4 5 6 2" xfId="2042"/>
    <cellStyle name="Comma 4 5 6 2 2" xfId="4742"/>
    <cellStyle name="Comma 4 5 6 2 2 2" xfId="10084"/>
    <cellStyle name="Comma 4 5 6 2 3" xfId="7436"/>
    <cellStyle name="Comma 4 5 6 3" xfId="2043"/>
    <cellStyle name="Comma 4 5 6 3 2" xfId="4743"/>
    <cellStyle name="Comma 4 5 6 3 2 2" xfId="10085"/>
    <cellStyle name="Comma 4 5 6 3 3" xfId="7437"/>
    <cellStyle name="Comma 4 5 6 4" xfId="4741"/>
    <cellStyle name="Comma 4 5 6 4 2" xfId="10083"/>
    <cellStyle name="Comma 4 5 6 5" xfId="7435"/>
    <cellStyle name="Comma 4 5 7" xfId="2044"/>
    <cellStyle name="Comma 4 5 7 2" xfId="2045"/>
    <cellStyle name="Comma 4 5 7 2 2" xfId="4745"/>
    <cellStyle name="Comma 4 5 7 2 2 2" xfId="10087"/>
    <cellStyle name="Comma 4 5 7 2 3" xfId="7439"/>
    <cellStyle name="Comma 4 5 7 3" xfId="4744"/>
    <cellStyle name="Comma 4 5 7 3 2" xfId="10086"/>
    <cellStyle name="Comma 4 5 7 4" xfId="7438"/>
    <cellStyle name="Comma 4 5 8" xfId="2046"/>
    <cellStyle name="Comma 4 5 8 2" xfId="4746"/>
    <cellStyle name="Comma 4 5 8 2 2" xfId="10088"/>
    <cellStyle name="Comma 4 5 8 3" xfId="7440"/>
    <cellStyle name="Comma 4 5 9" xfId="2047"/>
    <cellStyle name="Comma 4 5 9 2" xfId="4747"/>
    <cellStyle name="Comma 4 5 9 2 2" xfId="10089"/>
    <cellStyle name="Comma 4 5 9 3" xfId="7441"/>
    <cellStyle name="Comma 4 6" xfId="2048"/>
    <cellStyle name="Comma 4 6 2" xfId="2049"/>
    <cellStyle name="Comma 4 6 2 2" xfId="2050"/>
    <cellStyle name="Comma 4 6 2 2 2" xfId="4750"/>
    <cellStyle name="Comma 4 6 2 2 2 2" xfId="10092"/>
    <cellStyle name="Comma 4 6 2 2 3" xfId="7444"/>
    <cellStyle name="Comma 4 6 2 3" xfId="4749"/>
    <cellStyle name="Comma 4 6 2 3 2" xfId="10091"/>
    <cellStyle name="Comma 4 6 2 4" xfId="7443"/>
    <cellStyle name="Comma 4 6 3" xfId="2051"/>
    <cellStyle name="Comma 4 6 3 2" xfId="4751"/>
    <cellStyle name="Comma 4 6 3 2 2" xfId="10093"/>
    <cellStyle name="Comma 4 6 3 3" xfId="7445"/>
    <cellStyle name="Comma 4 6 4" xfId="2052"/>
    <cellStyle name="Comma 4 6 4 2" xfId="4752"/>
    <cellStyle name="Comma 4 6 4 2 2" xfId="10094"/>
    <cellStyle name="Comma 4 6 4 3" xfId="7446"/>
    <cellStyle name="Comma 4 6 5" xfId="4748"/>
    <cellStyle name="Comma 4 6 5 2" xfId="10090"/>
    <cellStyle name="Comma 4 6 6" xfId="7442"/>
    <cellStyle name="Comma 4 7" xfId="2053"/>
    <cellStyle name="Comma 4 7 2" xfId="2054"/>
    <cellStyle name="Comma 4 7 2 2" xfId="2055"/>
    <cellStyle name="Comma 4 7 2 2 2" xfId="4755"/>
    <cellStyle name="Comma 4 7 2 2 2 2" xfId="10097"/>
    <cellStyle name="Comma 4 7 2 2 3" xfId="7449"/>
    <cellStyle name="Comma 4 7 2 3" xfId="4754"/>
    <cellStyle name="Comma 4 7 2 3 2" xfId="10096"/>
    <cellStyle name="Comma 4 7 2 4" xfId="7448"/>
    <cellStyle name="Comma 4 7 3" xfId="2056"/>
    <cellStyle name="Comma 4 7 3 2" xfId="4756"/>
    <cellStyle name="Comma 4 7 3 2 2" xfId="10098"/>
    <cellStyle name="Comma 4 7 3 3" xfId="7450"/>
    <cellStyle name="Comma 4 7 4" xfId="2057"/>
    <cellStyle name="Comma 4 7 4 2" xfId="4757"/>
    <cellStyle name="Comma 4 7 4 2 2" xfId="10099"/>
    <cellStyle name="Comma 4 7 4 3" xfId="7451"/>
    <cellStyle name="Comma 4 7 5" xfId="4753"/>
    <cellStyle name="Comma 4 7 5 2" xfId="10095"/>
    <cellStyle name="Comma 4 7 6" xfId="7447"/>
    <cellStyle name="Comma 4 8" xfId="2058"/>
    <cellStyle name="Comma 4 8 2" xfId="2059"/>
    <cellStyle name="Comma 4 8 2 2" xfId="2060"/>
    <cellStyle name="Comma 4 8 2 2 2" xfId="4760"/>
    <cellStyle name="Comma 4 8 2 2 2 2" xfId="10102"/>
    <cellStyle name="Comma 4 8 2 2 3" xfId="7454"/>
    <cellStyle name="Comma 4 8 2 3" xfId="4759"/>
    <cellStyle name="Comma 4 8 2 3 2" xfId="10101"/>
    <cellStyle name="Comma 4 8 2 4" xfId="7453"/>
    <cellStyle name="Comma 4 8 3" xfId="2061"/>
    <cellStyle name="Comma 4 8 3 2" xfId="4761"/>
    <cellStyle name="Comma 4 8 3 2 2" xfId="10103"/>
    <cellStyle name="Comma 4 8 3 3" xfId="7455"/>
    <cellStyle name="Comma 4 8 4" xfId="2062"/>
    <cellStyle name="Comma 4 8 4 2" xfId="4762"/>
    <cellStyle name="Comma 4 8 4 2 2" xfId="10104"/>
    <cellStyle name="Comma 4 8 4 3" xfId="7456"/>
    <cellStyle name="Comma 4 8 5" xfId="4758"/>
    <cellStyle name="Comma 4 8 5 2" xfId="10100"/>
    <cellStyle name="Comma 4 8 6" xfId="7452"/>
    <cellStyle name="Comma 4 9" xfId="2063"/>
    <cellStyle name="Comma 4 9 2" xfId="2064"/>
    <cellStyle name="Comma 4 9 2 2" xfId="2065"/>
    <cellStyle name="Comma 4 9 2 2 2" xfId="4765"/>
    <cellStyle name="Comma 4 9 2 2 2 2" xfId="10107"/>
    <cellStyle name="Comma 4 9 2 2 3" xfId="7459"/>
    <cellStyle name="Comma 4 9 2 3" xfId="4764"/>
    <cellStyle name="Comma 4 9 2 3 2" xfId="10106"/>
    <cellStyle name="Comma 4 9 2 4" xfId="7458"/>
    <cellStyle name="Comma 4 9 3" xfId="2066"/>
    <cellStyle name="Comma 4 9 3 2" xfId="4766"/>
    <cellStyle name="Comma 4 9 3 2 2" xfId="10108"/>
    <cellStyle name="Comma 4 9 3 3" xfId="7460"/>
    <cellStyle name="Comma 4 9 4" xfId="2067"/>
    <cellStyle name="Comma 4 9 4 2" xfId="4767"/>
    <cellStyle name="Comma 4 9 4 2 2" xfId="10109"/>
    <cellStyle name="Comma 4 9 4 3" xfId="7461"/>
    <cellStyle name="Comma 4 9 5" xfId="4763"/>
    <cellStyle name="Comma 4 9 5 2" xfId="10105"/>
    <cellStyle name="Comma 4 9 6" xfId="7457"/>
    <cellStyle name="Comma 5" xfId="77"/>
    <cellStyle name="Comma 5 10" xfId="2069"/>
    <cellStyle name="Comma 5 10 2" xfId="2070"/>
    <cellStyle name="Comma 5 10 2 2" xfId="4770"/>
    <cellStyle name="Comma 5 10 2 2 2" xfId="10112"/>
    <cellStyle name="Comma 5 10 2 3" xfId="7464"/>
    <cellStyle name="Comma 5 10 3" xfId="2071"/>
    <cellStyle name="Comma 5 10 3 2" xfId="4771"/>
    <cellStyle name="Comma 5 10 3 2 2" xfId="10113"/>
    <cellStyle name="Comma 5 10 3 3" xfId="7465"/>
    <cellStyle name="Comma 5 10 4" xfId="4769"/>
    <cellStyle name="Comma 5 10 4 2" xfId="10111"/>
    <cellStyle name="Comma 5 10 5" xfId="7463"/>
    <cellStyle name="Comma 5 11" xfId="2072"/>
    <cellStyle name="Comma 5 11 2" xfId="2073"/>
    <cellStyle name="Comma 5 11 2 2" xfId="4773"/>
    <cellStyle name="Comma 5 11 2 2 2" xfId="10115"/>
    <cellStyle name="Comma 5 11 2 3" xfId="7467"/>
    <cellStyle name="Comma 5 11 3" xfId="4772"/>
    <cellStyle name="Comma 5 11 3 2" xfId="10114"/>
    <cellStyle name="Comma 5 11 4" xfId="7466"/>
    <cellStyle name="Comma 5 12" xfId="2074"/>
    <cellStyle name="Comma 5 12 2" xfId="4774"/>
    <cellStyle name="Comma 5 12 2 2" xfId="10116"/>
    <cellStyle name="Comma 5 12 3" xfId="7468"/>
    <cellStyle name="Comma 5 13" xfId="2075"/>
    <cellStyle name="Comma 5 13 2" xfId="4775"/>
    <cellStyle name="Comma 5 13 2 2" xfId="10117"/>
    <cellStyle name="Comma 5 13 3" xfId="7469"/>
    <cellStyle name="Comma 5 14" xfId="2894"/>
    <cellStyle name="Comma 5 14 2" xfId="5567"/>
    <cellStyle name="Comma 5 14 2 2" xfId="10897"/>
    <cellStyle name="Comma 5 14 3" xfId="8256"/>
    <cellStyle name="Comma 5 15" xfId="2068"/>
    <cellStyle name="Comma 5 15 2" xfId="4768"/>
    <cellStyle name="Comma 5 15 2 2" xfId="10110"/>
    <cellStyle name="Comma 5 15 3" xfId="7462"/>
    <cellStyle name="Comma 5 16" xfId="3029"/>
    <cellStyle name="Comma 5 16 2" xfId="8372"/>
    <cellStyle name="Comma 5 17" xfId="5724"/>
    <cellStyle name="Comma 5 18" xfId="10960"/>
    <cellStyle name="Comma 5 19" xfId="11011"/>
    <cellStyle name="Comma 5 2" xfId="2076"/>
    <cellStyle name="Comma 5 2 10" xfId="2077"/>
    <cellStyle name="Comma 5 2 10 2" xfId="4777"/>
    <cellStyle name="Comma 5 2 10 2 2" xfId="10119"/>
    <cellStyle name="Comma 5 2 10 3" xfId="7471"/>
    <cellStyle name="Comma 5 2 11" xfId="4776"/>
    <cellStyle name="Comma 5 2 11 2" xfId="10118"/>
    <cellStyle name="Comma 5 2 12" xfId="7470"/>
    <cellStyle name="Comma 5 2 2" xfId="2078"/>
    <cellStyle name="Comma 5 2 2 10" xfId="4778"/>
    <cellStyle name="Comma 5 2 2 10 2" xfId="10120"/>
    <cellStyle name="Comma 5 2 2 11" xfId="7472"/>
    <cellStyle name="Comma 5 2 2 2" xfId="2079"/>
    <cellStyle name="Comma 5 2 2 2 2" xfId="2080"/>
    <cellStyle name="Comma 5 2 2 2 2 2" xfId="2081"/>
    <cellStyle name="Comma 5 2 2 2 2 2 2" xfId="4781"/>
    <cellStyle name="Comma 5 2 2 2 2 2 2 2" xfId="10123"/>
    <cellStyle name="Comma 5 2 2 2 2 2 3" xfId="7475"/>
    <cellStyle name="Comma 5 2 2 2 2 3" xfId="4780"/>
    <cellStyle name="Comma 5 2 2 2 2 3 2" xfId="10122"/>
    <cellStyle name="Comma 5 2 2 2 2 4" xfId="7474"/>
    <cellStyle name="Comma 5 2 2 2 3" xfId="2082"/>
    <cellStyle name="Comma 5 2 2 2 3 2" xfId="4782"/>
    <cellStyle name="Comma 5 2 2 2 3 2 2" xfId="10124"/>
    <cellStyle name="Comma 5 2 2 2 3 3" xfId="7476"/>
    <cellStyle name="Comma 5 2 2 2 4" xfId="2083"/>
    <cellStyle name="Comma 5 2 2 2 4 2" xfId="4783"/>
    <cellStyle name="Comma 5 2 2 2 4 2 2" xfId="10125"/>
    <cellStyle name="Comma 5 2 2 2 4 3" xfId="7477"/>
    <cellStyle name="Comma 5 2 2 2 5" xfId="4779"/>
    <cellStyle name="Comma 5 2 2 2 5 2" xfId="10121"/>
    <cellStyle name="Comma 5 2 2 2 6" xfId="7473"/>
    <cellStyle name="Comma 5 2 2 3" xfId="2084"/>
    <cellStyle name="Comma 5 2 2 3 2" xfId="2085"/>
    <cellStyle name="Comma 5 2 2 3 2 2" xfId="2086"/>
    <cellStyle name="Comma 5 2 2 3 2 2 2" xfId="4786"/>
    <cellStyle name="Comma 5 2 2 3 2 2 2 2" xfId="10128"/>
    <cellStyle name="Comma 5 2 2 3 2 2 3" xfId="7480"/>
    <cellStyle name="Comma 5 2 2 3 2 3" xfId="4785"/>
    <cellStyle name="Comma 5 2 2 3 2 3 2" xfId="10127"/>
    <cellStyle name="Comma 5 2 2 3 2 4" xfId="7479"/>
    <cellStyle name="Comma 5 2 2 3 3" xfId="2087"/>
    <cellStyle name="Comma 5 2 2 3 3 2" xfId="4787"/>
    <cellStyle name="Comma 5 2 2 3 3 2 2" xfId="10129"/>
    <cellStyle name="Comma 5 2 2 3 3 3" xfId="7481"/>
    <cellStyle name="Comma 5 2 2 3 4" xfId="2088"/>
    <cellStyle name="Comma 5 2 2 3 4 2" xfId="4788"/>
    <cellStyle name="Comma 5 2 2 3 4 2 2" xfId="10130"/>
    <cellStyle name="Comma 5 2 2 3 4 3" xfId="7482"/>
    <cellStyle name="Comma 5 2 2 3 5" xfId="4784"/>
    <cellStyle name="Comma 5 2 2 3 5 2" xfId="10126"/>
    <cellStyle name="Comma 5 2 2 3 6" xfId="7478"/>
    <cellStyle name="Comma 5 2 2 4" xfId="2089"/>
    <cellStyle name="Comma 5 2 2 4 2" xfId="2090"/>
    <cellStyle name="Comma 5 2 2 4 2 2" xfId="2091"/>
    <cellStyle name="Comma 5 2 2 4 2 2 2" xfId="4791"/>
    <cellStyle name="Comma 5 2 2 4 2 2 2 2" xfId="10133"/>
    <cellStyle name="Comma 5 2 2 4 2 2 3" xfId="7485"/>
    <cellStyle name="Comma 5 2 2 4 2 3" xfId="4790"/>
    <cellStyle name="Comma 5 2 2 4 2 3 2" xfId="10132"/>
    <cellStyle name="Comma 5 2 2 4 2 4" xfId="7484"/>
    <cellStyle name="Comma 5 2 2 4 3" xfId="2092"/>
    <cellStyle name="Comma 5 2 2 4 3 2" xfId="4792"/>
    <cellStyle name="Comma 5 2 2 4 3 2 2" xfId="10134"/>
    <cellStyle name="Comma 5 2 2 4 3 3" xfId="7486"/>
    <cellStyle name="Comma 5 2 2 4 4" xfId="2093"/>
    <cellStyle name="Comma 5 2 2 4 4 2" xfId="4793"/>
    <cellStyle name="Comma 5 2 2 4 4 2 2" xfId="10135"/>
    <cellStyle name="Comma 5 2 2 4 4 3" xfId="7487"/>
    <cellStyle name="Comma 5 2 2 4 5" xfId="4789"/>
    <cellStyle name="Comma 5 2 2 4 5 2" xfId="10131"/>
    <cellStyle name="Comma 5 2 2 4 6" xfId="7483"/>
    <cellStyle name="Comma 5 2 2 5" xfId="2094"/>
    <cellStyle name="Comma 5 2 2 5 2" xfId="2095"/>
    <cellStyle name="Comma 5 2 2 5 2 2" xfId="2096"/>
    <cellStyle name="Comma 5 2 2 5 2 2 2" xfId="4796"/>
    <cellStyle name="Comma 5 2 2 5 2 2 2 2" xfId="10138"/>
    <cellStyle name="Comma 5 2 2 5 2 2 3" xfId="7490"/>
    <cellStyle name="Comma 5 2 2 5 2 3" xfId="4795"/>
    <cellStyle name="Comma 5 2 2 5 2 3 2" xfId="10137"/>
    <cellStyle name="Comma 5 2 2 5 2 4" xfId="7489"/>
    <cellStyle name="Comma 5 2 2 5 3" xfId="2097"/>
    <cellStyle name="Comma 5 2 2 5 3 2" xfId="4797"/>
    <cellStyle name="Comma 5 2 2 5 3 2 2" xfId="10139"/>
    <cellStyle name="Comma 5 2 2 5 3 3" xfId="7491"/>
    <cellStyle name="Comma 5 2 2 5 4" xfId="2098"/>
    <cellStyle name="Comma 5 2 2 5 4 2" xfId="4798"/>
    <cellStyle name="Comma 5 2 2 5 4 2 2" xfId="10140"/>
    <cellStyle name="Comma 5 2 2 5 4 3" xfId="7492"/>
    <cellStyle name="Comma 5 2 2 5 5" xfId="4794"/>
    <cellStyle name="Comma 5 2 2 5 5 2" xfId="10136"/>
    <cellStyle name="Comma 5 2 2 5 6" xfId="7488"/>
    <cellStyle name="Comma 5 2 2 6" xfId="2099"/>
    <cellStyle name="Comma 5 2 2 6 2" xfId="2100"/>
    <cellStyle name="Comma 5 2 2 6 2 2" xfId="4800"/>
    <cellStyle name="Comma 5 2 2 6 2 2 2" xfId="10142"/>
    <cellStyle name="Comma 5 2 2 6 2 3" xfId="7494"/>
    <cellStyle name="Comma 5 2 2 6 3" xfId="2101"/>
    <cellStyle name="Comma 5 2 2 6 3 2" xfId="4801"/>
    <cellStyle name="Comma 5 2 2 6 3 2 2" xfId="10143"/>
    <cellStyle name="Comma 5 2 2 6 3 3" xfId="7495"/>
    <cellStyle name="Comma 5 2 2 6 4" xfId="4799"/>
    <cellStyle name="Comma 5 2 2 6 4 2" xfId="10141"/>
    <cellStyle name="Comma 5 2 2 6 5" xfId="7493"/>
    <cellStyle name="Comma 5 2 2 7" xfId="2102"/>
    <cellStyle name="Comma 5 2 2 7 2" xfId="2103"/>
    <cellStyle name="Comma 5 2 2 7 2 2" xfId="4803"/>
    <cellStyle name="Comma 5 2 2 7 2 2 2" xfId="10145"/>
    <cellStyle name="Comma 5 2 2 7 2 3" xfId="7497"/>
    <cellStyle name="Comma 5 2 2 7 3" xfId="4802"/>
    <cellStyle name="Comma 5 2 2 7 3 2" xfId="10144"/>
    <cellStyle name="Comma 5 2 2 7 4" xfId="7496"/>
    <cellStyle name="Comma 5 2 2 8" xfId="2104"/>
    <cellStyle name="Comma 5 2 2 8 2" xfId="4804"/>
    <cellStyle name="Comma 5 2 2 8 2 2" xfId="10146"/>
    <cellStyle name="Comma 5 2 2 8 3" xfId="7498"/>
    <cellStyle name="Comma 5 2 2 9" xfId="2105"/>
    <cellStyle name="Comma 5 2 2 9 2" xfId="4805"/>
    <cellStyle name="Comma 5 2 2 9 2 2" xfId="10147"/>
    <cellStyle name="Comma 5 2 2 9 3" xfId="7499"/>
    <cellStyle name="Comma 5 2 3" xfId="2106"/>
    <cellStyle name="Comma 5 2 3 2" xfId="2107"/>
    <cellStyle name="Comma 5 2 3 2 2" xfId="2108"/>
    <cellStyle name="Comma 5 2 3 2 2 2" xfId="4808"/>
    <cellStyle name="Comma 5 2 3 2 2 2 2" xfId="10150"/>
    <cellStyle name="Comma 5 2 3 2 2 3" xfId="7502"/>
    <cellStyle name="Comma 5 2 3 2 3" xfId="4807"/>
    <cellStyle name="Comma 5 2 3 2 3 2" xfId="10149"/>
    <cellStyle name="Comma 5 2 3 2 4" xfId="7501"/>
    <cellStyle name="Comma 5 2 3 3" xfId="2109"/>
    <cellStyle name="Comma 5 2 3 3 2" xfId="4809"/>
    <cellStyle name="Comma 5 2 3 3 2 2" xfId="10151"/>
    <cellStyle name="Comma 5 2 3 3 3" xfId="7503"/>
    <cellStyle name="Comma 5 2 3 4" xfId="2110"/>
    <cellStyle name="Comma 5 2 3 4 2" xfId="4810"/>
    <cellStyle name="Comma 5 2 3 4 2 2" xfId="10152"/>
    <cellStyle name="Comma 5 2 3 4 3" xfId="7504"/>
    <cellStyle name="Comma 5 2 3 5" xfId="4806"/>
    <cellStyle name="Comma 5 2 3 5 2" xfId="10148"/>
    <cellStyle name="Comma 5 2 3 6" xfId="7500"/>
    <cellStyle name="Comma 5 2 4" xfId="2111"/>
    <cellStyle name="Comma 5 2 4 2" xfId="2112"/>
    <cellStyle name="Comma 5 2 4 2 2" xfId="2113"/>
    <cellStyle name="Comma 5 2 4 2 2 2" xfId="4813"/>
    <cellStyle name="Comma 5 2 4 2 2 2 2" xfId="10155"/>
    <cellStyle name="Comma 5 2 4 2 2 3" xfId="7507"/>
    <cellStyle name="Comma 5 2 4 2 3" xfId="4812"/>
    <cellStyle name="Comma 5 2 4 2 3 2" xfId="10154"/>
    <cellStyle name="Comma 5 2 4 2 4" xfId="7506"/>
    <cellStyle name="Comma 5 2 4 3" xfId="2114"/>
    <cellStyle name="Comma 5 2 4 3 2" xfId="4814"/>
    <cellStyle name="Comma 5 2 4 3 2 2" xfId="10156"/>
    <cellStyle name="Comma 5 2 4 3 3" xfId="7508"/>
    <cellStyle name="Comma 5 2 4 4" xfId="2115"/>
    <cellStyle name="Comma 5 2 4 4 2" xfId="4815"/>
    <cellStyle name="Comma 5 2 4 4 2 2" xfId="10157"/>
    <cellStyle name="Comma 5 2 4 4 3" xfId="7509"/>
    <cellStyle name="Comma 5 2 4 5" xfId="4811"/>
    <cellStyle name="Comma 5 2 4 5 2" xfId="10153"/>
    <cellStyle name="Comma 5 2 4 6" xfId="7505"/>
    <cellStyle name="Comma 5 2 5" xfId="2116"/>
    <cellStyle name="Comma 5 2 5 2" xfId="2117"/>
    <cellStyle name="Comma 5 2 5 2 2" xfId="2118"/>
    <cellStyle name="Comma 5 2 5 2 2 2" xfId="4818"/>
    <cellStyle name="Comma 5 2 5 2 2 2 2" xfId="10160"/>
    <cellStyle name="Comma 5 2 5 2 2 3" xfId="7512"/>
    <cellStyle name="Comma 5 2 5 2 3" xfId="4817"/>
    <cellStyle name="Comma 5 2 5 2 3 2" xfId="10159"/>
    <cellStyle name="Comma 5 2 5 2 4" xfId="7511"/>
    <cellStyle name="Comma 5 2 5 3" xfId="2119"/>
    <cellStyle name="Comma 5 2 5 3 2" xfId="4819"/>
    <cellStyle name="Comma 5 2 5 3 2 2" xfId="10161"/>
    <cellStyle name="Comma 5 2 5 3 3" xfId="7513"/>
    <cellStyle name="Comma 5 2 5 4" xfId="2120"/>
    <cellStyle name="Comma 5 2 5 4 2" xfId="4820"/>
    <cellStyle name="Comma 5 2 5 4 2 2" xfId="10162"/>
    <cellStyle name="Comma 5 2 5 4 3" xfId="7514"/>
    <cellStyle name="Comma 5 2 5 5" xfId="4816"/>
    <cellStyle name="Comma 5 2 5 5 2" xfId="10158"/>
    <cellStyle name="Comma 5 2 5 6" xfId="7510"/>
    <cellStyle name="Comma 5 2 6" xfId="2121"/>
    <cellStyle name="Comma 5 2 6 2" xfId="2122"/>
    <cellStyle name="Comma 5 2 6 2 2" xfId="2123"/>
    <cellStyle name="Comma 5 2 6 2 2 2" xfId="4823"/>
    <cellStyle name="Comma 5 2 6 2 2 2 2" xfId="10165"/>
    <cellStyle name="Comma 5 2 6 2 2 3" xfId="7517"/>
    <cellStyle name="Comma 5 2 6 2 3" xfId="4822"/>
    <cellStyle name="Comma 5 2 6 2 3 2" xfId="10164"/>
    <cellStyle name="Comma 5 2 6 2 4" xfId="7516"/>
    <cellStyle name="Comma 5 2 6 3" xfId="2124"/>
    <cellStyle name="Comma 5 2 6 3 2" xfId="4824"/>
    <cellStyle name="Comma 5 2 6 3 2 2" xfId="10166"/>
    <cellStyle name="Comma 5 2 6 3 3" xfId="7518"/>
    <cellStyle name="Comma 5 2 6 4" xfId="2125"/>
    <cellStyle name="Comma 5 2 6 4 2" xfId="4825"/>
    <cellStyle name="Comma 5 2 6 4 2 2" xfId="10167"/>
    <cellStyle name="Comma 5 2 6 4 3" xfId="7519"/>
    <cellStyle name="Comma 5 2 6 5" xfId="4821"/>
    <cellStyle name="Comma 5 2 6 5 2" xfId="10163"/>
    <cellStyle name="Comma 5 2 6 6" xfId="7515"/>
    <cellStyle name="Comma 5 2 7" xfId="2126"/>
    <cellStyle name="Comma 5 2 7 2" xfId="2127"/>
    <cellStyle name="Comma 5 2 7 2 2" xfId="4827"/>
    <cellStyle name="Comma 5 2 7 2 2 2" xfId="10169"/>
    <cellStyle name="Comma 5 2 7 2 3" xfId="7521"/>
    <cellStyle name="Comma 5 2 7 3" xfId="2128"/>
    <cellStyle name="Comma 5 2 7 3 2" xfId="4828"/>
    <cellStyle name="Comma 5 2 7 3 2 2" xfId="10170"/>
    <cellStyle name="Comma 5 2 7 3 3" xfId="7522"/>
    <cellStyle name="Comma 5 2 7 4" xfId="4826"/>
    <cellStyle name="Comma 5 2 7 4 2" xfId="10168"/>
    <cellStyle name="Comma 5 2 7 5" xfId="7520"/>
    <cellStyle name="Comma 5 2 8" xfId="2129"/>
    <cellStyle name="Comma 5 2 8 2" xfId="2130"/>
    <cellStyle name="Comma 5 2 8 2 2" xfId="4830"/>
    <cellStyle name="Comma 5 2 8 2 2 2" xfId="10172"/>
    <cellStyle name="Comma 5 2 8 2 3" xfId="7524"/>
    <cellStyle name="Comma 5 2 8 3" xfId="4829"/>
    <cellStyle name="Comma 5 2 8 3 2" xfId="10171"/>
    <cellStyle name="Comma 5 2 8 4" xfId="7523"/>
    <cellStyle name="Comma 5 2 9" xfId="2131"/>
    <cellStyle name="Comma 5 2 9 2" xfId="4831"/>
    <cellStyle name="Comma 5 2 9 2 2" xfId="10173"/>
    <cellStyle name="Comma 5 2 9 3" xfId="7525"/>
    <cellStyle name="Comma 5 20" xfId="322"/>
    <cellStyle name="Comma 5 3" xfId="2132"/>
    <cellStyle name="Comma 5 3 10" xfId="2133"/>
    <cellStyle name="Comma 5 3 10 2" xfId="4833"/>
    <cellStyle name="Comma 5 3 10 2 2" xfId="10175"/>
    <cellStyle name="Comma 5 3 10 3" xfId="7527"/>
    <cellStyle name="Comma 5 3 11" xfId="4832"/>
    <cellStyle name="Comma 5 3 11 2" xfId="10174"/>
    <cellStyle name="Comma 5 3 12" xfId="7526"/>
    <cellStyle name="Comma 5 3 2" xfId="2134"/>
    <cellStyle name="Comma 5 3 2 10" xfId="4834"/>
    <cellStyle name="Comma 5 3 2 10 2" xfId="10176"/>
    <cellStyle name="Comma 5 3 2 11" xfId="7528"/>
    <cellStyle name="Comma 5 3 2 2" xfId="2135"/>
    <cellStyle name="Comma 5 3 2 2 2" xfId="2136"/>
    <cellStyle name="Comma 5 3 2 2 2 2" xfId="2137"/>
    <cellStyle name="Comma 5 3 2 2 2 2 2" xfId="4837"/>
    <cellStyle name="Comma 5 3 2 2 2 2 2 2" xfId="10179"/>
    <cellStyle name="Comma 5 3 2 2 2 2 3" xfId="7531"/>
    <cellStyle name="Comma 5 3 2 2 2 3" xfId="4836"/>
    <cellStyle name="Comma 5 3 2 2 2 3 2" xfId="10178"/>
    <cellStyle name="Comma 5 3 2 2 2 4" xfId="7530"/>
    <cellStyle name="Comma 5 3 2 2 3" xfId="2138"/>
    <cellStyle name="Comma 5 3 2 2 3 2" xfId="4838"/>
    <cellStyle name="Comma 5 3 2 2 3 2 2" xfId="10180"/>
    <cellStyle name="Comma 5 3 2 2 3 3" xfId="7532"/>
    <cellStyle name="Comma 5 3 2 2 4" xfId="2139"/>
    <cellStyle name="Comma 5 3 2 2 4 2" xfId="4839"/>
    <cellStyle name="Comma 5 3 2 2 4 2 2" xfId="10181"/>
    <cellStyle name="Comma 5 3 2 2 4 3" xfId="7533"/>
    <cellStyle name="Comma 5 3 2 2 5" xfId="4835"/>
    <cellStyle name="Comma 5 3 2 2 5 2" xfId="10177"/>
    <cellStyle name="Comma 5 3 2 2 6" xfId="7529"/>
    <cellStyle name="Comma 5 3 2 3" xfId="2140"/>
    <cellStyle name="Comma 5 3 2 3 2" xfId="2141"/>
    <cellStyle name="Comma 5 3 2 3 2 2" xfId="2142"/>
    <cellStyle name="Comma 5 3 2 3 2 2 2" xfId="4842"/>
    <cellStyle name="Comma 5 3 2 3 2 2 2 2" xfId="10184"/>
    <cellStyle name="Comma 5 3 2 3 2 2 3" xfId="7536"/>
    <cellStyle name="Comma 5 3 2 3 2 3" xfId="4841"/>
    <cellStyle name="Comma 5 3 2 3 2 3 2" xfId="10183"/>
    <cellStyle name="Comma 5 3 2 3 2 4" xfId="7535"/>
    <cellStyle name="Comma 5 3 2 3 3" xfId="2143"/>
    <cellStyle name="Comma 5 3 2 3 3 2" xfId="4843"/>
    <cellStyle name="Comma 5 3 2 3 3 2 2" xfId="10185"/>
    <cellStyle name="Comma 5 3 2 3 3 3" xfId="7537"/>
    <cellStyle name="Comma 5 3 2 3 4" xfId="2144"/>
    <cellStyle name="Comma 5 3 2 3 4 2" xfId="4844"/>
    <cellStyle name="Comma 5 3 2 3 4 2 2" xfId="10186"/>
    <cellStyle name="Comma 5 3 2 3 4 3" xfId="7538"/>
    <cellStyle name="Comma 5 3 2 3 5" xfId="4840"/>
    <cellStyle name="Comma 5 3 2 3 5 2" xfId="10182"/>
    <cellStyle name="Comma 5 3 2 3 6" xfId="7534"/>
    <cellStyle name="Comma 5 3 2 4" xfId="2145"/>
    <cellStyle name="Comma 5 3 2 4 2" xfId="2146"/>
    <cellStyle name="Comma 5 3 2 4 2 2" xfId="2147"/>
    <cellStyle name="Comma 5 3 2 4 2 2 2" xfId="4847"/>
    <cellStyle name="Comma 5 3 2 4 2 2 2 2" xfId="10189"/>
    <cellStyle name="Comma 5 3 2 4 2 2 3" xfId="7541"/>
    <cellStyle name="Comma 5 3 2 4 2 3" xfId="4846"/>
    <cellStyle name="Comma 5 3 2 4 2 3 2" xfId="10188"/>
    <cellStyle name="Comma 5 3 2 4 2 4" xfId="7540"/>
    <cellStyle name="Comma 5 3 2 4 3" xfId="2148"/>
    <cellStyle name="Comma 5 3 2 4 3 2" xfId="4848"/>
    <cellStyle name="Comma 5 3 2 4 3 2 2" xfId="10190"/>
    <cellStyle name="Comma 5 3 2 4 3 3" xfId="7542"/>
    <cellStyle name="Comma 5 3 2 4 4" xfId="2149"/>
    <cellStyle name="Comma 5 3 2 4 4 2" xfId="4849"/>
    <cellStyle name="Comma 5 3 2 4 4 2 2" xfId="10191"/>
    <cellStyle name="Comma 5 3 2 4 4 3" xfId="7543"/>
    <cellStyle name="Comma 5 3 2 4 5" xfId="4845"/>
    <cellStyle name="Comma 5 3 2 4 5 2" xfId="10187"/>
    <cellStyle name="Comma 5 3 2 4 6" xfId="7539"/>
    <cellStyle name="Comma 5 3 2 5" xfId="2150"/>
    <cellStyle name="Comma 5 3 2 5 2" xfId="2151"/>
    <cellStyle name="Comma 5 3 2 5 2 2" xfId="2152"/>
    <cellStyle name="Comma 5 3 2 5 2 2 2" xfId="4852"/>
    <cellStyle name="Comma 5 3 2 5 2 2 2 2" xfId="10194"/>
    <cellStyle name="Comma 5 3 2 5 2 2 3" xfId="7546"/>
    <cellStyle name="Comma 5 3 2 5 2 3" xfId="4851"/>
    <cellStyle name="Comma 5 3 2 5 2 3 2" xfId="10193"/>
    <cellStyle name="Comma 5 3 2 5 2 4" xfId="7545"/>
    <cellStyle name="Comma 5 3 2 5 3" xfId="2153"/>
    <cellStyle name="Comma 5 3 2 5 3 2" xfId="4853"/>
    <cellStyle name="Comma 5 3 2 5 3 2 2" xfId="10195"/>
    <cellStyle name="Comma 5 3 2 5 3 3" xfId="7547"/>
    <cellStyle name="Comma 5 3 2 5 4" xfId="2154"/>
    <cellStyle name="Comma 5 3 2 5 4 2" xfId="4854"/>
    <cellStyle name="Comma 5 3 2 5 4 2 2" xfId="10196"/>
    <cellStyle name="Comma 5 3 2 5 4 3" xfId="7548"/>
    <cellStyle name="Comma 5 3 2 5 5" xfId="4850"/>
    <cellStyle name="Comma 5 3 2 5 5 2" xfId="10192"/>
    <cellStyle name="Comma 5 3 2 5 6" xfId="7544"/>
    <cellStyle name="Comma 5 3 2 6" xfId="2155"/>
    <cellStyle name="Comma 5 3 2 6 2" xfId="2156"/>
    <cellStyle name="Comma 5 3 2 6 2 2" xfId="4856"/>
    <cellStyle name="Comma 5 3 2 6 2 2 2" xfId="10198"/>
    <cellStyle name="Comma 5 3 2 6 2 3" xfId="7550"/>
    <cellStyle name="Comma 5 3 2 6 3" xfId="2157"/>
    <cellStyle name="Comma 5 3 2 6 3 2" xfId="4857"/>
    <cellStyle name="Comma 5 3 2 6 3 2 2" xfId="10199"/>
    <cellStyle name="Comma 5 3 2 6 3 3" xfId="7551"/>
    <cellStyle name="Comma 5 3 2 6 4" xfId="4855"/>
    <cellStyle name="Comma 5 3 2 6 4 2" xfId="10197"/>
    <cellStyle name="Comma 5 3 2 6 5" xfId="7549"/>
    <cellStyle name="Comma 5 3 2 7" xfId="2158"/>
    <cellStyle name="Comma 5 3 2 7 2" xfId="2159"/>
    <cellStyle name="Comma 5 3 2 7 2 2" xfId="4859"/>
    <cellStyle name="Comma 5 3 2 7 2 2 2" xfId="10201"/>
    <cellStyle name="Comma 5 3 2 7 2 3" xfId="7553"/>
    <cellStyle name="Comma 5 3 2 7 3" xfId="4858"/>
    <cellStyle name="Comma 5 3 2 7 3 2" xfId="10200"/>
    <cellStyle name="Comma 5 3 2 7 4" xfId="7552"/>
    <cellStyle name="Comma 5 3 2 8" xfId="2160"/>
    <cellStyle name="Comma 5 3 2 8 2" xfId="4860"/>
    <cellStyle name="Comma 5 3 2 8 2 2" xfId="10202"/>
    <cellStyle name="Comma 5 3 2 8 3" xfId="7554"/>
    <cellStyle name="Comma 5 3 2 9" xfId="2161"/>
    <cellStyle name="Comma 5 3 2 9 2" xfId="4861"/>
    <cellStyle name="Comma 5 3 2 9 2 2" xfId="10203"/>
    <cellStyle name="Comma 5 3 2 9 3" xfId="7555"/>
    <cellStyle name="Comma 5 3 3" xfId="2162"/>
    <cellStyle name="Comma 5 3 3 2" xfId="2163"/>
    <cellStyle name="Comma 5 3 3 2 2" xfId="2164"/>
    <cellStyle name="Comma 5 3 3 2 2 2" xfId="4864"/>
    <cellStyle name="Comma 5 3 3 2 2 2 2" xfId="10206"/>
    <cellStyle name="Comma 5 3 3 2 2 3" xfId="7558"/>
    <cellStyle name="Comma 5 3 3 2 3" xfId="4863"/>
    <cellStyle name="Comma 5 3 3 2 3 2" xfId="10205"/>
    <cellStyle name="Comma 5 3 3 2 4" xfId="7557"/>
    <cellStyle name="Comma 5 3 3 3" xfId="2165"/>
    <cellStyle name="Comma 5 3 3 3 2" xfId="4865"/>
    <cellStyle name="Comma 5 3 3 3 2 2" xfId="10207"/>
    <cellStyle name="Comma 5 3 3 3 3" xfId="7559"/>
    <cellStyle name="Comma 5 3 3 4" xfId="2166"/>
    <cellStyle name="Comma 5 3 3 4 2" xfId="4866"/>
    <cellStyle name="Comma 5 3 3 4 2 2" xfId="10208"/>
    <cellStyle name="Comma 5 3 3 4 3" xfId="7560"/>
    <cellStyle name="Comma 5 3 3 5" xfId="4862"/>
    <cellStyle name="Comma 5 3 3 5 2" xfId="10204"/>
    <cellStyle name="Comma 5 3 3 6" xfId="7556"/>
    <cellStyle name="Comma 5 3 4" xfId="2167"/>
    <cellStyle name="Comma 5 3 4 2" xfId="2168"/>
    <cellStyle name="Comma 5 3 4 2 2" xfId="2169"/>
    <cellStyle name="Comma 5 3 4 2 2 2" xfId="4869"/>
    <cellStyle name="Comma 5 3 4 2 2 2 2" xfId="10211"/>
    <cellStyle name="Comma 5 3 4 2 2 3" xfId="7563"/>
    <cellStyle name="Comma 5 3 4 2 3" xfId="4868"/>
    <cellStyle name="Comma 5 3 4 2 3 2" xfId="10210"/>
    <cellStyle name="Comma 5 3 4 2 4" xfId="7562"/>
    <cellStyle name="Comma 5 3 4 3" xfId="2170"/>
    <cellStyle name="Comma 5 3 4 3 2" xfId="4870"/>
    <cellStyle name="Comma 5 3 4 3 2 2" xfId="10212"/>
    <cellStyle name="Comma 5 3 4 3 3" xfId="7564"/>
    <cellStyle name="Comma 5 3 4 4" xfId="2171"/>
    <cellStyle name="Comma 5 3 4 4 2" xfId="4871"/>
    <cellStyle name="Comma 5 3 4 4 2 2" xfId="10213"/>
    <cellStyle name="Comma 5 3 4 4 3" xfId="7565"/>
    <cellStyle name="Comma 5 3 4 5" xfId="4867"/>
    <cellStyle name="Comma 5 3 4 5 2" xfId="10209"/>
    <cellStyle name="Comma 5 3 4 6" xfId="7561"/>
    <cellStyle name="Comma 5 3 5" xfId="2172"/>
    <cellStyle name="Comma 5 3 5 2" xfId="2173"/>
    <cellStyle name="Comma 5 3 5 2 2" xfId="2174"/>
    <cellStyle name="Comma 5 3 5 2 2 2" xfId="4874"/>
    <cellStyle name="Comma 5 3 5 2 2 2 2" xfId="10216"/>
    <cellStyle name="Comma 5 3 5 2 2 3" xfId="7568"/>
    <cellStyle name="Comma 5 3 5 2 3" xfId="4873"/>
    <cellStyle name="Comma 5 3 5 2 3 2" xfId="10215"/>
    <cellStyle name="Comma 5 3 5 2 4" xfId="7567"/>
    <cellStyle name="Comma 5 3 5 3" xfId="2175"/>
    <cellStyle name="Comma 5 3 5 3 2" xfId="4875"/>
    <cellStyle name="Comma 5 3 5 3 2 2" xfId="10217"/>
    <cellStyle name="Comma 5 3 5 3 3" xfId="7569"/>
    <cellStyle name="Comma 5 3 5 4" xfId="2176"/>
    <cellStyle name="Comma 5 3 5 4 2" xfId="4876"/>
    <cellStyle name="Comma 5 3 5 4 2 2" xfId="10218"/>
    <cellStyle name="Comma 5 3 5 4 3" xfId="7570"/>
    <cellStyle name="Comma 5 3 5 5" xfId="4872"/>
    <cellStyle name="Comma 5 3 5 5 2" xfId="10214"/>
    <cellStyle name="Comma 5 3 5 6" xfId="7566"/>
    <cellStyle name="Comma 5 3 6" xfId="2177"/>
    <cellStyle name="Comma 5 3 6 2" xfId="2178"/>
    <cellStyle name="Comma 5 3 6 2 2" xfId="2179"/>
    <cellStyle name="Comma 5 3 6 2 2 2" xfId="4879"/>
    <cellStyle name="Comma 5 3 6 2 2 2 2" xfId="10221"/>
    <cellStyle name="Comma 5 3 6 2 2 3" xfId="7573"/>
    <cellStyle name="Comma 5 3 6 2 3" xfId="4878"/>
    <cellStyle name="Comma 5 3 6 2 3 2" xfId="10220"/>
    <cellStyle name="Comma 5 3 6 2 4" xfId="7572"/>
    <cellStyle name="Comma 5 3 6 3" xfId="2180"/>
    <cellStyle name="Comma 5 3 6 3 2" xfId="4880"/>
    <cellStyle name="Comma 5 3 6 3 2 2" xfId="10222"/>
    <cellStyle name="Comma 5 3 6 3 3" xfId="7574"/>
    <cellStyle name="Comma 5 3 6 4" xfId="2181"/>
    <cellStyle name="Comma 5 3 6 4 2" xfId="4881"/>
    <cellStyle name="Comma 5 3 6 4 2 2" xfId="10223"/>
    <cellStyle name="Comma 5 3 6 4 3" xfId="7575"/>
    <cellStyle name="Comma 5 3 6 5" xfId="4877"/>
    <cellStyle name="Comma 5 3 6 5 2" xfId="10219"/>
    <cellStyle name="Comma 5 3 6 6" xfId="7571"/>
    <cellStyle name="Comma 5 3 7" xfId="2182"/>
    <cellStyle name="Comma 5 3 7 2" xfId="2183"/>
    <cellStyle name="Comma 5 3 7 2 2" xfId="4883"/>
    <cellStyle name="Comma 5 3 7 2 2 2" xfId="10225"/>
    <cellStyle name="Comma 5 3 7 2 3" xfId="7577"/>
    <cellStyle name="Comma 5 3 7 3" xfId="2184"/>
    <cellStyle name="Comma 5 3 7 3 2" xfId="4884"/>
    <cellStyle name="Comma 5 3 7 3 2 2" xfId="10226"/>
    <cellStyle name="Comma 5 3 7 3 3" xfId="7578"/>
    <cellStyle name="Comma 5 3 7 4" xfId="4882"/>
    <cellStyle name="Comma 5 3 7 4 2" xfId="10224"/>
    <cellStyle name="Comma 5 3 7 5" xfId="7576"/>
    <cellStyle name="Comma 5 3 8" xfId="2185"/>
    <cellStyle name="Comma 5 3 8 2" xfId="2186"/>
    <cellStyle name="Comma 5 3 8 2 2" xfId="4886"/>
    <cellStyle name="Comma 5 3 8 2 2 2" xfId="10228"/>
    <cellStyle name="Comma 5 3 8 2 3" xfId="7580"/>
    <cellStyle name="Comma 5 3 8 3" xfId="4885"/>
    <cellStyle name="Comma 5 3 8 3 2" xfId="10227"/>
    <cellStyle name="Comma 5 3 8 4" xfId="7579"/>
    <cellStyle name="Comma 5 3 9" xfId="2187"/>
    <cellStyle name="Comma 5 3 9 2" xfId="4887"/>
    <cellStyle name="Comma 5 3 9 2 2" xfId="10229"/>
    <cellStyle name="Comma 5 3 9 3" xfId="7581"/>
    <cellStyle name="Comma 5 4" xfId="2188"/>
    <cellStyle name="Comma 5 4 10" xfId="2189"/>
    <cellStyle name="Comma 5 4 10 2" xfId="4889"/>
    <cellStyle name="Comma 5 4 10 2 2" xfId="10231"/>
    <cellStyle name="Comma 5 4 10 3" xfId="7583"/>
    <cellStyle name="Comma 5 4 11" xfId="4888"/>
    <cellStyle name="Comma 5 4 11 2" xfId="10230"/>
    <cellStyle name="Comma 5 4 12" xfId="7582"/>
    <cellStyle name="Comma 5 4 2" xfId="2190"/>
    <cellStyle name="Comma 5 4 2 10" xfId="4890"/>
    <cellStyle name="Comma 5 4 2 10 2" xfId="10232"/>
    <cellStyle name="Comma 5 4 2 11" xfId="7584"/>
    <cellStyle name="Comma 5 4 2 2" xfId="2191"/>
    <cellStyle name="Comma 5 4 2 2 2" xfId="2192"/>
    <cellStyle name="Comma 5 4 2 2 2 2" xfId="2193"/>
    <cellStyle name="Comma 5 4 2 2 2 2 2" xfId="4893"/>
    <cellStyle name="Comma 5 4 2 2 2 2 2 2" xfId="10235"/>
    <cellStyle name="Comma 5 4 2 2 2 2 3" xfId="7587"/>
    <cellStyle name="Comma 5 4 2 2 2 3" xfId="4892"/>
    <cellStyle name="Comma 5 4 2 2 2 3 2" xfId="10234"/>
    <cellStyle name="Comma 5 4 2 2 2 4" xfId="7586"/>
    <cellStyle name="Comma 5 4 2 2 3" xfId="2194"/>
    <cellStyle name="Comma 5 4 2 2 3 2" xfId="4894"/>
    <cellStyle name="Comma 5 4 2 2 3 2 2" xfId="10236"/>
    <cellStyle name="Comma 5 4 2 2 3 3" xfId="7588"/>
    <cellStyle name="Comma 5 4 2 2 4" xfId="2195"/>
    <cellStyle name="Comma 5 4 2 2 4 2" xfId="4895"/>
    <cellStyle name="Comma 5 4 2 2 4 2 2" xfId="10237"/>
    <cellStyle name="Comma 5 4 2 2 4 3" xfId="7589"/>
    <cellStyle name="Comma 5 4 2 2 5" xfId="4891"/>
    <cellStyle name="Comma 5 4 2 2 5 2" xfId="10233"/>
    <cellStyle name="Comma 5 4 2 2 6" xfId="7585"/>
    <cellStyle name="Comma 5 4 2 3" xfId="2196"/>
    <cellStyle name="Comma 5 4 2 3 2" xfId="2197"/>
    <cellStyle name="Comma 5 4 2 3 2 2" xfId="2198"/>
    <cellStyle name="Comma 5 4 2 3 2 2 2" xfId="4898"/>
    <cellStyle name="Comma 5 4 2 3 2 2 2 2" xfId="10240"/>
    <cellStyle name="Comma 5 4 2 3 2 2 3" xfId="7592"/>
    <cellStyle name="Comma 5 4 2 3 2 3" xfId="4897"/>
    <cellStyle name="Comma 5 4 2 3 2 3 2" xfId="10239"/>
    <cellStyle name="Comma 5 4 2 3 2 4" xfId="7591"/>
    <cellStyle name="Comma 5 4 2 3 3" xfId="2199"/>
    <cellStyle name="Comma 5 4 2 3 3 2" xfId="4899"/>
    <cellStyle name="Comma 5 4 2 3 3 2 2" xfId="10241"/>
    <cellStyle name="Comma 5 4 2 3 3 3" xfId="7593"/>
    <cellStyle name="Comma 5 4 2 3 4" xfId="2200"/>
    <cellStyle name="Comma 5 4 2 3 4 2" xfId="4900"/>
    <cellStyle name="Comma 5 4 2 3 4 2 2" xfId="10242"/>
    <cellStyle name="Comma 5 4 2 3 4 3" xfId="7594"/>
    <cellStyle name="Comma 5 4 2 3 5" xfId="4896"/>
    <cellStyle name="Comma 5 4 2 3 5 2" xfId="10238"/>
    <cellStyle name="Comma 5 4 2 3 6" xfId="7590"/>
    <cellStyle name="Comma 5 4 2 4" xfId="2201"/>
    <cellStyle name="Comma 5 4 2 4 2" xfId="2202"/>
    <cellStyle name="Comma 5 4 2 4 2 2" xfId="2203"/>
    <cellStyle name="Comma 5 4 2 4 2 2 2" xfId="4903"/>
    <cellStyle name="Comma 5 4 2 4 2 2 2 2" xfId="10245"/>
    <cellStyle name="Comma 5 4 2 4 2 2 3" xfId="7597"/>
    <cellStyle name="Comma 5 4 2 4 2 3" xfId="4902"/>
    <cellStyle name="Comma 5 4 2 4 2 3 2" xfId="10244"/>
    <cellStyle name="Comma 5 4 2 4 2 4" xfId="7596"/>
    <cellStyle name="Comma 5 4 2 4 3" xfId="2204"/>
    <cellStyle name="Comma 5 4 2 4 3 2" xfId="4904"/>
    <cellStyle name="Comma 5 4 2 4 3 2 2" xfId="10246"/>
    <cellStyle name="Comma 5 4 2 4 3 3" xfId="7598"/>
    <cellStyle name="Comma 5 4 2 4 4" xfId="2205"/>
    <cellStyle name="Comma 5 4 2 4 4 2" xfId="4905"/>
    <cellStyle name="Comma 5 4 2 4 4 2 2" xfId="10247"/>
    <cellStyle name="Comma 5 4 2 4 4 3" xfId="7599"/>
    <cellStyle name="Comma 5 4 2 4 5" xfId="4901"/>
    <cellStyle name="Comma 5 4 2 4 5 2" xfId="10243"/>
    <cellStyle name="Comma 5 4 2 4 6" xfId="7595"/>
    <cellStyle name="Comma 5 4 2 5" xfId="2206"/>
    <cellStyle name="Comma 5 4 2 5 2" xfId="2207"/>
    <cellStyle name="Comma 5 4 2 5 2 2" xfId="2208"/>
    <cellStyle name="Comma 5 4 2 5 2 2 2" xfId="4908"/>
    <cellStyle name="Comma 5 4 2 5 2 2 2 2" xfId="10250"/>
    <cellStyle name="Comma 5 4 2 5 2 2 3" xfId="7602"/>
    <cellStyle name="Comma 5 4 2 5 2 3" xfId="4907"/>
    <cellStyle name="Comma 5 4 2 5 2 3 2" xfId="10249"/>
    <cellStyle name="Comma 5 4 2 5 2 4" xfId="7601"/>
    <cellStyle name="Comma 5 4 2 5 3" xfId="2209"/>
    <cellStyle name="Comma 5 4 2 5 3 2" xfId="4909"/>
    <cellStyle name="Comma 5 4 2 5 3 2 2" xfId="10251"/>
    <cellStyle name="Comma 5 4 2 5 3 3" xfId="7603"/>
    <cellStyle name="Comma 5 4 2 5 4" xfId="2210"/>
    <cellStyle name="Comma 5 4 2 5 4 2" xfId="4910"/>
    <cellStyle name="Comma 5 4 2 5 4 2 2" xfId="10252"/>
    <cellStyle name="Comma 5 4 2 5 4 3" xfId="7604"/>
    <cellStyle name="Comma 5 4 2 5 5" xfId="4906"/>
    <cellStyle name="Comma 5 4 2 5 5 2" xfId="10248"/>
    <cellStyle name="Comma 5 4 2 5 6" xfId="7600"/>
    <cellStyle name="Comma 5 4 2 6" xfId="2211"/>
    <cellStyle name="Comma 5 4 2 6 2" xfId="2212"/>
    <cellStyle name="Comma 5 4 2 6 2 2" xfId="4912"/>
    <cellStyle name="Comma 5 4 2 6 2 2 2" xfId="10254"/>
    <cellStyle name="Comma 5 4 2 6 2 3" xfId="7606"/>
    <cellStyle name="Comma 5 4 2 6 3" xfId="2213"/>
    <cellStyle name="Comma 5 4 2 6 3 2" xfId="4913"/>
    <cellStyle name="Comma 5 4 2 6 3 2 2" xfId="10255"/>
    <cellStyle name="Comma 5 4 2 6 3 3" xfId="7607"/>
    <cellStyle name="Comma 5 4 2 6 4" xfId="4911"/>
    <cellStyle name="Comma 5 4 2 6 4 2" xfId="10253"/>
    <cellStyle name="Comma 5 4 2 6 5" xfId="7605"/>
    <cellStyle name="Comma 5 4 2 7" xfId="2214"/>
    <cellStyle name="Comma 5 4 2 7 2" xfId="2215"/>
    <cellStyle name="Comma 5 4 2 7 2 2" xfId="4915"/>
    <cellStyle name="Comma 5 4 2 7 2 2 2" xfId="10257"/>
    <cellStyle name="Comma 5 4 2 7 2 3" xfId="7609"/>
    <cellStyle name="Comma 5 4 2 7 3" xfId="4914"/>
    <cellStyle name="Comma 5 4 2 7 3 2" xfId="10256"/>
    <cellStyle name="Comma 5 4 2 7 4" xfId="7608"/>
    <cellStyle name="Comma 5 4 2 8" xfId="2216"/>
    <cellStyle name="Comma 5 4 2 8 2" xfId="4916"/>
    <cellStyle name="Comma 5 4 2 8 2 2" xfId="10258"/>
    <cellStyle name="Comma 5 4 2 8 3" xfId="7610"/>
    <cellStyle name="Comma 5 4 2 9" xfId="2217"/>
    <cellStyle name="Comma 5 4 2 9 2" xfId="4917"/>
    <cellStyle name="Comma 5 4 2 9 2 2" xfId="10259"/>
    <cellStyle name="Comma 5 4 2 9 3" xfId="7611"/>
    <cellStyle name="Comma 5 4 3" xfId="2218"/>
    <cellStyle name="Comma 5 4 3 2" xfId="2219"/>
    <cellStyle name="Comma 5 4 3 2 2" xfId="2220"/>
    <cellStyle name="Comma 5 4 3 2 2 2" xfId="4920"/>
    <cellStyle name="Comma 5 4 3 2 2 2 2" xfId="10262"/>
    <cellStyle name="Comma 5 4 3 2 2 3" xfId="7614"/>
    <cellStyle name="Comma 5 4 3 2 3" xfId="4919"/>
    <cellStyle name="Comma 5 4 3 2 3 2" xfId="10261"/>
    <cellStyle name="Comma 5 4 3 2 4" xfId="7613"/>
    <cellStyle name="Comma 5 4 3 3" xfId="2221"/>
    <cellStyle name="Comma 5 4 3 3 2" xfId="4921"/>
    <cellStyle name="Comma 5 4 3 3 2 2" xfId="10263"/>
    <cellStyle name="Comma 5 4 3 3 3" xfId="7615"/>
    <cellStyle name="Comma 5 4 3 4" xfId="2222"/>
    <cellStyle name="Comma 5 4 3 4 2" xfId="4922"/>
    <cellStyle name="Comma 5 4 3 4 2 2" xfId="10264"/>
    <cellStyle name="Comma 5 4 3 4 3" xfId="7616"/>
    <cellStyle name="Comma 5 4 3 5" xfId="4918"/>
    <cellStyle name="Comma 5 4 3 5 2" xfId="10260"/>
    <cellStyle name="Comma 5 4 3 6" xfId="7612"/>
    <cellStyle name="Comma 5 4 4" xfId="2223"/>
    <cellStyle name="Comma 5 4 4 2" xfId="2224"/>
    <cellStyle name="Comma 5 4 4 2 2" xfId="2225"/>
    <cellStyle name="Comma 5 4 4 2 2 2" xfId="4925"/>
    <cellStyle name="Comma 5 4 4 2 2 2 2" xfId="10267"/>
    <cellStyle name="Comma 5 4 4 2 2 3" xfId="7619"/>
    <cellStyle name="Comma 5 4 4 2 3" xfId="4924"/>
    <cellStyle name="Comma 5 4 4 2 3 2" xfId="10266"/>
    <cellStyle name="Comma 5 4 4 2 4" xfId="7618"/>
    <cellStyle name="Comma 5 4 4 3" xfId="2226"/>
    <cellStyle name="Comma 5 4 4 3 2" xfId="4926"/>
    <cellStyle name="Comma 5 4 4 3 2 2" xfId="10268"/>
    <cellStyle name="Comma 5 4 4 3 3" xfId="7620"/>
    <cellStyle name="Comma 5 4 4 4" xfId="2227"/>
    <cellStyle name="Comma 5 4 4 4 2" xfId="4927"/>
    <cellStyle name="Comma 5 4 4 4 2 2" xfId="10269"/>
    <cellStyle name="Comma 5 4 4 4 3" xfId="7621"/>
    <cellStyle name="Comma 5 4 4 5" xfId="4923"/>
    <cellStyle name="Comma 5 4 4 5 2" xfId="10265"/>
    <cellStyle name="Comma 5 4 4 6" xfId="7617"/>
    <cellStyle name="Comma 5 4 5" xfId="2228"/>
    <cellStyle name="Comma 5 4 5 2" xfId="2229"/>
    <cellStyle name="Comma 5 4 5 2 2" xfId="2230"/>
    <cellStyle name="Comma 5 4 5 2 2 2" xfId="4930"/>
    <cellStyle name="Comma 5 4 5 2 2 2 2" xfId="10272"/>
    <cellStyle name="Comma 5 4 5 2 2 3" xfId="7624"/>
    <cellStyle name="Comma 5 4 5 2 3" xfId="4929"/>
    <cellStyle name="Comma 5 4 5 2 3 2" xfId="10271"/>
    <cellStyle name="Comma 5 4 5 2 4" xfId="7623"/>
    <cellStyle name="Comma 5 4 5 3" xfId="2231"/>
    <cellStyle name="Comma 5 4 5 3 2" xfId="4931"/>
    <cellStyle name="Comma 5 4 5 3 2 2" xfId="10273"/>
    <cellStyle name="Comma 5 4 5 3 3" xfId="7625"/>
    <cellStyle name="Comma 5 4 5 4" xfId="2232"/>
    <cellStyle name="Comma 5 4 5 4 2" xfId="4932"/>
    <cellStyle name="Comma 5 4 5 4 2 2" xfId="10274"/>
    <cellStyle name="Comma 5 4 5 4 3" xfId="7626"/>
    <cellStyle name="Comma 5 4 5 5" xfId="4928"/>
    <cellStyle name="Comma 5 4 5 5 2" xfId="10270"/>
    <cellStyle name="Comma 5 4 5 6" xfId="7622"/>
    <cellStyle name="Comma 5 4 6" xfId="2233"/>
    <cellStyle name="Comma 5 4 6 2" xfId="2234"/>
    <cellStyle name="Comma 5 4 6 2 2" xfId="2235"/>
    <cellStyle name="Comma 5 4 6 2 2 2" xfId="4935"/>
    <cellStyle name="Comma 5 4 6 2 2 2 2" xfId="10277"/>
    <cellStyle name="Comma 5 4 6 2 2 3" xfId="7629"/>
    <cellStyle name="Comma 5 4 6 2 3" xfId="4934"/>
    <cellStyle name="Comma 5 4 6 2 3 2" xfId="10276"/>
    <cellStyle name="Comma 5 4 6 2 4" xfId="7628"/>
    <cellStyle name="Comma 5 4 6 3" xfId="2236"/>
    <cellStyle name="Comma 5 4 6 3 2" xfId="4936"/>
    <cellStyle name="Comma 5 4 6 3 2 2" xfId="10278"/>
    <cellStyle name="Comma 5 4 6 3 3" xfId="7630"/>
    <cellStyle name="Comma 5 4 6 4" xfId="2237"/>
    <cellStyle name="Comma 5 4 6 4 2" xfId="4937"/>
    <cellStyle name="Comma 5 4 6 4 2 2" xfId="10279"/>
    <cellStyle name="Comma 5 4 6 4 3" xfId="7631"/>
    <cellStyle name="Comma 5 4 6 5" xfId="4933"/>
    <cellStyle name="Comma 5 4 6 5 2" xfId="10275"/>
    <cellStyle name="Comma 5 4 6 6" xfId="7627"/>
    <cellStyle name="Comma 5 4 7" xfId="2238"/>
    <cellStyle name="Comma 5 4 7 2" xfId="2239"/>
    <cellStyle name="Comma 5 4 7 2 2" xfId="4939"/>
    <cellStyle name="Comma 5 4 7 2 2 2" xfId="10281"/>
    <cellStyle name="Comma 5 4 7 2 3" xfId="7633"/>
    <cellStyle name="Comma 5 4 7 3" xfId="2240"/>
    <cellStyle name="Comma 5 4 7 3 2" xfId="4940"/>
    <cellStyle name="Comma 5 4 7 3 2 2" xfId="10282"/>
    <cellStyle name="Comma 5 4 7 3 3" xfId="7634"/>
    <cellStyle name="Comma 5 4 7 4" xfId="4938"/>
    <cellStyle name="Comma 5 4 7 4 2" xfId="10280"/>
    <cellStyle name="Comma 5 4 7 5" xfId="7632"/>
    <cellStyle name="Comma 5 4 8" xfId="2241"/>
    <cellStyle name="Comma 5 4 8 2" xfId="2242"/>
    <cellStyle name="Comma 5 4 8 2 2" xfId="4942"/>
    <cellStyle name="Comma 5 4 8 2 2 2" xfId="10284"/>
    <cellStyle name="Comma 5 4 8 2 3" xfId="7636"/>
    <cellStyle name="Comma 5 4 8 3" xfId="4941"/>
    <cellStyle name="Comma 5 4 8 3 2" xfId="10283"/>
    <cellStyle name="Comma 5 4 8 4" xfId="7635"/>
    <cellStyle name="Comma 5 4 9" xfId="2243"/>
    <cellStyle name="Comma 5 4 9 2" xfId="4943"/>
    <cellStyle name="Comma 5 4 9 2 2" xfId="10285"/>
    <cellStyle name="Comma 5 4 9 3" xfId="7637"/>
    <cellStyle name="Comma 5 5" xfId="2244"/>
    <cellStyle name="Comma 5 5 10" xfId="4944"/>
    <cellStyle name="Comma 5 5 10 2" xfId="10286"/>
    <cellStyle name="Comma 5 5 11" xfId="7638"/>
    <cellStyle name="Comma 5 5 2" xfId="2245"/>
    <cellStyle name="Comma 5 5 2 2" xfId="2246"/>
    <cellStyle name="Comma 5 5 2 2 2" xfId="2247"/>
    <cellStyle name="Comma 5 5 2 2 2 2" xfId="4947"/>
    <cellStyle name="Comma 5 5 2 2 2 2 2" xfId="10289"/>
    <cellStyle name="Comma 5 5 2 2 2 3" xfId="7641"/>
    <cellStyle name="Comma 5 5 2 2 3" xfId="4946"/>
    <cellStyle name="Comma 5 5 2 2 3 2" xfId="10288"/>
    <cellStyle name="Comma 5 5 2 2 4" xfId="7640"/>
    <cellStyle name="Comma 5 5 2 3" xfId="2248"/>
    <cellStyle name="Comma 5 5 2 3 2" xfId="4948"/>
    <cellStyle name="Comma 5 5 2 3 2 2" xfId="10290"/>
    <cellStyle name="Comma 5 5 2 3 3" xfId="7642"/>
    <cellStyle name="Comma 5 5 2 4" xfId="2249"/>
    <cellStyle name="Comma 5 5 2 4 2" xfId="4949"/>
    <cellStyle name="Comma 5 5 2 4 2 2" xfId="10291"/>
    <cellStyle name="Comma 5 5 2 4 3" xfId="7643"/>
    <cellStyle name="Comma 5 5 2 5" xfId="4945"/>
    <cellStyle name="Comma 5 5 2 5 2" xfId="10287"/>
    <cellStyle name="Comma 5 5 2 6" xfId="7639"/>
    <cellStyle name="Comma 5 5 3" xfId="2250"/>
    <cellStyle name="Comma 5 5 3 2" xfId="2251"/>
    <cellStyle name="Comma 5 5 3 2 2" xfId="2252"/>
    <cellStyle name="Comma 5 5 3 2 2 2" xfId="4952"/>
    <cellStyle name="Comma 5 5 3 2 2 2 2" xfId="10294"/>
    <cellStyle name="Comma 5 5 3 2 2 3" xfId="7646"/>
    <cellStyle name="Comma 5 5 3 2 3" xfId="4951"/>
    <cellStyle name="Comma 5 5 3 2 3 2" xfId="10293"/>
    <cellStyle name="Comma 5 5 3 2 4" xfId="7645"/>
    <cellStyle name="Comma 5 5 3 3" xfId="2253"/>
    <cellStyle name="Comma 5 5 3 3 2" xfId="4953"/>
    <cellStyle name="Comma 5 5 3 3 2 2" xfId="10295"/>
    <cellStyle name="Comma 5 5 3 3 3" xfId="7647"/>
    <cellStyle name="Comma 5 5 3 4" xfId="2254"/>
    <cellStyle name="Comma 5 5 3 4 2" xfId="4954"/>
    <cellStyle name="Comma 5 5 3 4 2 2" xfId="10296"/>
    <cellStyle name="Comma 5 5 3 4 3" xfId="7648"/>
    <cellStyle name="Comma 5 5 3 5" xfId="4950"/>
    <cellStyle name="Comma 5 5 3 5 2" xfId="10292"/>
    <cellStyle name="Comma 5 5 3 6" xfId="7644"/>
    <cellStyle name="Comma 5 5 4" xfId="2255"/>
    <cellStyle name="Comma 5 5 4 2" xfId="2256"/>
    <cellStyle name="Comma 5 5 4 2 2" xfId="2257"/>
    <cellStyle name="Comma 5 5 4 2 2 2" xfId="4957"/>
    <cellStyle name="Comma 5 5 4 2 2 2 2" xfId="10299"/>
    <cellStyle name="Comma 5 5 4 2 2 3" xfId="7651"/>
    <cellStyle name="Comma 5 5 4 2 3" xfId="4956"/>
    <cellStyle name="Comma 5 5 4 2 3 2" xfId="10298"/>
    <cellStyle name="Comma 5 5 4 2 4" xfId="7650"/>
    <cellStyle name="Comma 5 5 4 3" xfId="2258"/>
    <cellStyle name="Comma 5 5 4 3 2" xfId="4958"/>
    <cellStyle name="Comma 5 5 4 3 2 2" xfId="10300"/>
    <cellStyle name="Comma 5 5 4 3 3" xfId="7652"/>
    <cellStyle name="Comma 5 5 4 4" xfId="2259"/>
    <cellStyle name="Comma 5 5 4 4 2" xfId="4959"/>
    <cellStyle name="Comma 5 5 4 4 2 2" xfId="10301"/>
    <cellStyle name="Comma 5 5 4 4 3" xfId="7653"/>
    <cellStyle name="Comma 5 5 4 5" xfId="4955"/>
    <cellStyle name="Comma 5 5 4 5 2" xfId="10297"/>
    <cellStyle name="Comma 5 5 4 6" xfId="7649"/>
    <cellStyle name="Comma 5 5 5" xfId="2260"/>
    <cellStyle name="Comma 5 5 5 2" xfId="2261"/>
    <cellStyle name="Comma 5 5 5 2 2" xfId="2262"/>
    <cellStyle name="Comma 5 5 5 2 2 2" xfId="4962"/>
    <cellStyle name="Comma 5 5 5 2 2 2 2" xfId="10304"/>
    <cellStyle name="Comma 5 5 5 2 2 3" xfId="7656"/>
    <cellStyle name="Comma 5 5 5 2 3" xfId="4961"/>
    <cellStyle name="Comma 5 5 5 2 3 2" xfId="10303"/>
    <cellStyle name="Comma 5 5 5 2 4" xfId="7655"/>
    <cellStyle name="Comma 5 5 5 3" xfId="2263"/>
    <cellStyle name="Comma 5 5 5 3 2" xfId="4963"/>
    <cellStyle name="Comma 5 5 5 3 2 2" xfId="10305"/>
    <cellStyle name="Comma 5 5 5 3 3" xfId="7657"/>
    <cellStyle name="Comma 5 5 5 4" xfId="2264"/>
    <cellStyle name="Comma 5 5 5 4 2" xfId="4964"/>
    <cellStyle name="Comma 5 5 5 4 2 2" xfId="10306"/>
    <cellStyle name="Comma 5 5 5 4 3" xfId="7658"/>
    <cellStyle name="Comma 5 5 5 5" xfId="4960"/>
    <cellStyle name="Comma 5 5 5 5 2" xfId="10302"/>
    <cellStyle name="Comma 5 5 5 6" xfId="7654"/>
    <cellStyle name="Comma 5 5 6" xfId="2265"/>
    <cellStyle name="Comma 5 5 6 2" xfId="2266"/>
    <cellStyle name="Comma 5 5 6 2 2" xfId="4966"/>
    <cellStyle name="Comma 5 5 6 2 2 2" xfId="10308"/>
    <cellStyle name="Comma 5 5 6 2 3" xfId="7660"/>
    <cellStyle name="Comma 5 5 6 3" xfId="2267"/>
    <cellStyle name="Comma 5 5 6 3 2" xfId="4967"/>
    <cellStyle name="Comma 5 5 6 3 2 2" xfId="10309"/>
    <cellStyle name="Comma 5 5 6 3 3" xfId="7661"/>
    <cellStyle name="Comma 5 5 6 4" xfId="4965"/>
    <cellStyle name="Comma 5 5 6 4 2" xfId="10307"/>
    <cellStyle name="Comma 5 5 6 5" xfId="7659"/>
    <cellStyle name="Comma 5 5 7" xfId="2268"/>
    <cellStyle name="Comma 5 5 7 2" xfId="2269"/>
    <cellStyle name="Comma 5 5 7 2 2" xfId="4969"/>
    <cellStyle name="Comma 5 5 7 2 2 2" xfId="10311"/>
    <cellStyle name="Comma 5 5 7 2 3" xfId="7663"/>
    <cellStyle name="Comma 5 5 7 3" xfId="4968"/>
    <cellStyle name="Comma 5 5 7 3 2" xfId="10310"/>
    <cellStyle name="Comma 5 5 7 4" xfId="7662"/>
    <cellStyle name="Comma 5 5 8" xfId="2270"/>
    <cellStyle name="Comma 5 5 8 2" xfId="4970"/>
    <cellStyle name="Comma 5 5 8 2 2" xfId="10312"/>
    <cellStyle name="Comma 5 5 8 3" xfId="7664"/>
    <cellStyle name="Comma 5 5 9" xfId="2271"/>
    <cellStyle name="Comma 5 5 9 2" xfId="4971"/>
    <cellStyle name="Comma 5 5 9 2 2" xfId="10313"/>
    <cellStyle name="Comma 5 5 9 3" xfId="7665"/>
    <cellStyle name="Comma 5 6" xfId="2272"/>
    <cellStyle name="Comma 5 6 2" xfId="2273"/>
    <cellStyle name="Comma 5 6 2 2" xfId="2274"/>
    <cellStyle name="Comma 5 6 2 2 2" xfId="4974"/>
    <cellStyle name="Comma 5 6 2 2 2 2" xfId="10316"/>
    <cellStyle name="Comma 5 6 2 2 3" xfId="7668"/>
    <cellStyle name="Comma 5 6 2 3" xfId="4973"/>
    <cellStyle name="Comma 5 6 2 3 2" xfId="10315"/>
    <cellStyle name="Comma 5 6 2 4" xfId="7667"/>
    <cellStyle name="Comma 5 6 3" xfId="2275"/>
    <cellStyle name="Comma 5 6 3 2" xfId="4975"/>
    <cellStyle name="Comma 5 6 3 2 2" xfId="10317"/>
    <cellStyle name="Comma 5 6 3 3" xfId="7669"/>
    <cellStyle name="Comma 5 6 4" xfId="2276"/>
    <cellStyle name="Comma 5 6 4 2" xfId="4976"/>
    <cellStyle name="Comma 5 6 4 2 2" xfId="10318"/>
    <cellStyle name="Comma 5 6 4 3" xfId="7670"/>
    <cellStyle name="Comma 5 6 5" xfId="4972"/>
    <cellStyle name="Comma 5 6 5 2" xfId="10314"/>
    <cellStyle name="Comma 5 6 6" xfId="7666"/>
    <cellStyle name="Comma 5 7" xfId="2277"/>
    <cellStyle name="Comma 5 7 2" xfId="2278"/>
    <cellStyle name="Comma 5 7 2 2" xfId="2279"/>
    <cellStyle name="Comma 5 7 2 2 2" xfId="4979"/>
    <cellStyle name="Comma 5 7 2 2 2 2" xfId="10321"/>
    <cellStyle name="Comma 5 7 2 2 3" xfId="7673"/>
    <cellStyle name="Comma 5 7 2 3" xfId="4978"/>
    <cellStyle name="Comma 5 7 2 3 2" xfId="10320"/>
    <cellStyle name="Comma 5 7 2 4" xfId="7672"/>
    <cellStyle name="Comma 5 7 3" xfId="2280"/>
    <cellStyle name="Comma 5 7 3 2" xfId="4980"/>
    <cellStyle name="Comma 5 7 3 2 2" xfId="10322"/>
    <cellStyle name="Comma 5 7 3 3" xfId="7674"/>
    <cellStyle name="Comma 5 7 4" xfId="2281"/>
    <cellStyle name="Comma 5 7 4 2" xfId="4981"/>
    <cellStyle name="Comma 5 7 4 2 2" xfId="10323"/>
    <cellStyle name="Comma 5 7 4 3" xfId="7675"/>
    <cellStyle name="Comma 5 7 5" xfId="4977"/>
    <cellStyle name="Comma 5 7 5 2" xfId="10319"/>
    <cellStyle name="Comma 5 7 6" xfId="7671"/>
    <cellStyle name="Comma 5 8" xfId="2282"/>
    <cellStyle name="Comma 5 8 2" xfId="2283"/>
    <cellStyle name="Comma 5 8 2 2" xfId="2284"/>
    <cellStyle name="Comma 5 8 2 2 2" xfId="4984"/>
    <cellStyle name="Comma 5 8 2 2 2 2" xfId="10326"/>
    <cellStyle name="Comma 5 8 2 2 3" xfId="7678"/>
    <cellStyle name="Comma 5 8 2 3" xfId="4983"/>
    <cellStyle name="Comma 5 8 2 3 2" xfId="10325"/>
    <cellStyle name="Comma 5 8 2 4" xfId="7677"/>
    <cellStyle name="Comma 5 8 3" xfId="2285"/>
    <cellStyle name="Comma 5 8 3 2" xfId="4985"/>
    <cellStyle name="Comma 5 8 3 2 2" xfId="10327"/>
    <cellStyle name="Comma 5 8 3 3" xfId="7679"/>
    <cellStyle name="Comma 5 8 4" xfId="2286"/>
    <cellStyle name="Comma 5 8 4 2" xfId="4986"/>
    <cellStyle name="Comma 5 8 4 2 2" xfId="10328"/>
    <cellStyle name="Comma 5 8 4 3" xfId="7680"/>
    <cellStyle name="Comma 5 8 5" xfId="4982"/>
    <cellStyle name="Comma 5 8 5 2" xfId="10324"/>
    <cellStyle name="Comma 5 8 6" xfId="7676"/>
    <cellStyle name="Comma 5 9" xfId="2287"/>
    <cellStyle name="Comma 5 9 2" xfId="2288"/>
    <cellStyle name="Comma 5 9 2 2" xfId="2289"/>
    <cellStyle name="Comma 5 9 2 2 2" xfId="4989"/>
    <cellStyle name="Comma 5 9 2 2 2 2" xfId="10331"/>
    <cellStyle name="Comma 5 9 2 2 3" xfId="7683"/>
    <cellStyle name="Comma 5 9 2 3" xfId="4988"/>
    <cellStyle name="Comma 5 9 2 3 2" xfId="10330"/>
    <cellStyle name="Comma 5 9 2 4" xfId="7682"/>
    <cellStyle name="Comma 5 9 3" xfId="2290"/>
    <cellStyle name="Comma 5 9 3 2" xfId="4990"/>
    <cellStyle name="Comma 5 9 3 2 2" xfId="10332"/>
    <cellStyle name="Comma 5 9 3 3" xfId="7684"/>
    <cellStyle name="Comma 5 9 4" xfId="2291"/>
    <cellStyle name="Comma 5 9 4 2" xfId="4991"/>
    <cellStyle name="Comma 5 9 4 2 2" xfId="10333"/>
    <cellStyle name="Comma 5 9 4 3" xfId="7685"/>
    <cellStyle name="Comma 5 9 5" xfId="4987"/>
    <cellStyle name="Comma 5 9 5 2" xfId="10329"/>
    <cellStyle name="Comma 5 9 6" xfId="7681"/>
    <cellStyle name="Comma 6" xfId="124"/>
    <cellStyle name="Comma 6 10" xfId="2293"/>
    <cellStyle name="Comma 6 10 2" xfId="2294"/>
    <cellStyle name="Comma 6 10 2 2" xfId="4994"/>
    <cellStyle name="Comma 6 10 2 2 2" xfId="10336"/>
    <cellStyle name="Comma 6 10 2 3" xfId="7688"/>
    <cellStyle name="Comma 6 10 3" xfId="2295"/>
    <cellStyle name="Comma 6 10 3 2" xfId="4995"/>
    <cellStyle name="Comma 6 10 3 2 2" xfId="10337"/>
    <cellStyle name="Comma 6 10 3 3" xfId="7689"/>
    <cellStyle name="Comma 6 10 4" xfId="4993"/>
    <cellStyle name="Comma 6 10 4 2" xfId="10335"/>
    <cellStyle name="Comma 6 10 5" xfId="7687"/>
    <cellStyle name="Comma 6 11" xfId="2296"/>
    <cellStyle name="Comma 6 11 2" xfId="2297"/>
    <cellStyle name="Comma 6 11 2 2" xfId="4997"/>
    <cellStyle name="Comma 6 11 2 2 2" xfId="10339"/>
    <cellStyle name="Comma 6 11 2 3" xfId="7691"/>
    <cellStyle name="Comma 6 11 3" xfId="4996"/>
    <cellStyle name="Comma 6 11 3 2" xfId="10338"/>
    <cellStyle name="Comma 6 11 4" xfId="7690"/>
    <cellStyle name="Comma 6 12" xfId="2298"/>
    <cellStyle name="Comma 6 12 2" xfId="4998"/>
    <cellStyle name="Comma 6 12 2 2" xfId="10340"/>
    <cellStyle name="Comma 6 12 3" xfId="7692"/>
    <cellStyle name="Comma 6 13" xfId="2299"/>
    <cellStyle name="Comma 6 13 2" xfId="4999"/>
    <cellStyle name="Comma 6 13 2 2" xfId="10341"/>
    <cellStyle name="Comma 6 13 3" xfId="7693"/>
    <cellStyle name="Comma 6 14" xfId="4992"/>
    <cellStyle name="Comma 6 14 2" xfId="10334"/>
    <cellStyle name="Comma 6 15" xfId="7686"/>
    <cellStyle name="Comma 6 16" xfId="10959"/>
    <cellStyle name="Comma 6 17" xfId="11026"/>
    <cellStyle name="Comma 6 18" xfId="2292"/>
    <cellStyle name="Comma 6 2" xfId="2300"/>
    <cellStyle name="Comma 6 2 10" xfId="2301"/>
    <cellStyle name="Comma 6 2 10 2" xfId="5001"/>
    <cellStyle name="Comma 6 2 10 2 2" xfId="10343"/>
    <cellStyle name="Comma 6 2 10 3" xfId="7695"/>
    <cellStyle name="Comma 6 2 11" xfId="5000"/>
    <cellStyle name="Comma 6 2 11 2" xfId="10342"/>
    <cellStyle name="Comma 6 2 12" xfId="7694"/>
    <cellStyle name="Comma 6 2 2" xfId="2302"/>
    <cellStyle name="Comma 6 2 2 10" xfId="5002"/>
    <cellStyle name="Comma 6 2 2 10 2" xfId="10344"/>
    <cellStyle name="Comma 6 2 2 11" xfId="7696"/>
    <cellStyle name="Comma 6 2 2 2" xfId="2303"/>
    <cellStyle name="Comma 6 2 2 2 2" xfId="2304"/>
    <cellStyle name="Comma 6 2 2 2 2 2" xfId="2305"/>
    <cellStyle name="Comma 6 2 2 2 2 2 2" xfId="5005"/>
    <cellStyle name="Comma 6 2 2 2 2 2 2 2" xfId="10347"/>
    <cellStyle name="Comma 6 2 2 2 2 2 3" xfId="7699"/>
    <cellStyle name="Comma 6 2 2 2 2 3" xfId="5004"/>
    <cellStyle name="Comma 6 2 2 2 2 3 2" xfId="10346"/>
    <cellStyle name="Comma 6 2 2 2 2 4" xfId="7698"/>
    <cellStyle name="Comma 6 2 2 2 3" xfId="2306"/>
    <cellStyle name="Comma 6 2 2 2 3 2" xfId="5006"/>
    <cellStyle name="Comma 6 2 2 2 3 2 2" xfId="10348"/>
    <cellStyle name="Comma 6 2 2 2 3 3" xfId="7700"/>
    <cellStyle name="Comma 6 2 2 2 4" xfId="2307"/>
    <cellStyle name="Comma 6 2 2 2 4 2" xfId="5007"/>
    <cellStyle name="Comma 6 2 2 2 4 2 2" xfId="10349"/>
    <cellStyle name="Comma 6 2 2 2 4 3" xfId="7701"/>
    <cellStyle name="Comma 6 2 2 2 5" xfId="5003"/>
    <cellStyle name="Comma 6 2 2 2 5 2" xfId="10345"/>
    <cellStyle name="Comma 6 2 2 2 6" xfId="7697"/>
    <cellStyle name="Comma 6 2 2 3" xfId="2308"/>
    <cellStyle name="Comma 6 2 2 3 2" xfId="2309"/>
    <cellStyle name="Comma 6 2 2 3 2 2" xfId="2310"/>
    <cellStyle name="Comma 6 2 2 3 2 2 2" xfId="5010"/>
    <cellStyle name="Comma 6 2 2 3 2 2 2 2" xfId="10352"/>
    <cellStyle name="Comma 6 2 2 3 2 2 3" xfId="7704"/>
    <cellStyle name="Comma 6 2 2 3 2 3" xfId="5009"/>
    <cellStyle name="Comma 6 2 2 3 2 3 2" xfId="10351"/>
    <cellStyle name="Comma 6 2 2 3 2 4" xfId="7703"/>
    <cellStyle name="Comma 6 2 2 3 3" xfId="2311"/>
    <cellStyle name="Comma 6 2 2 3 3 2" xfId="5011"/>
    <cellStyle name="Comma 6 2 2 3 3 2 2" xfId="10353"/>
    <cellStyle name="Comma 6 2 2 3 3 3" xfId="7705"/>
    <cellStyle name="Comma 6 2 2 3 4" xfId="2312"/>
    <cellStyle name="Comma 6 2 2 3 4 2" xfId="5012"/>
    <cellStyle name="Comma 6 2 2 3 4 2 2" xfId="10354"/>
    <cellStyle name="Comma 6 2 2 3 4 3" xfId="7706"/>
    <cellStyle name="Comma 6 2 2 3 5" xfId="5008"/>
    <cellStyle name="Comma 6 2 2 3 5 2" xfId="10350"/>
    <cellStyle name="Comma 6 2 2 3 6" xfId="7702"/>
    <cellStyle name="Comma 6 2 2 4" xfId="2313"/>
    <cellStyle name="Comma 6 2 2 4 2" xfId="2314"/>
    <cellStyle name="Comma 6 2 2 4 2 2" xfId="2315"/>
    <cellStyle name="Comma 6 2 2 4 2 2 2" xfId="5015"/>
    <cellStyle name="Comma 6 2 2 4 2 2 2 2" xfId="10357"/>
    <cellStyle name="Comma 6 2 2 4 2 2 3" xfId="7709"/>
    <cellStyle name="Comma 6 2 2 4 2 3" xfId="5014"/>
    <cellStyle name="Comma 6 2 2 4 2 3 2" xfId="10356"/>
    <cellStyle name="Comma 6 2 2 4 2 4" xfId="7708"/>
    <cellStyle name="Comma 6 2 2 4 3" xfId="2316"/>
    <cellStyle name="Comma 6 2 2 4 3 2" xfId="5016"/>
    <cellStyle name="Comma 6 2 2 4 3 2 2" xfId="10358"/>
    <cellStyle name="Comma 6 2 2 4 3 3" xfId="7710"/>
    <cellStyle name="Comma 6 2 2 4 4" xfId="2317"/>
    <cellStyle name="Comma 6 2 2 4 4 2" xfId="5017"/>
    <cellStyle name="Comma 6 2 2 4 4 2 2" xfId="10359"/>
    <cellStyle name="Comma 6 2 2 4 4 3" xfId="7711"/>
    <cellStyle name="Comma 6 2 2 4 5" xfId="5013"/>
    <cellStyle name="Comma 6 2 2 4 5 2" xfId="10355"/>
    <cellStyle name="Comma 6 2 2 4 6" xfId="7707"/>
    <cellStyle name="Comma 6 2 2 5" xfId="2318"/>
    <cellStyle name="Comma 6 2 2 5 2" xfId="2319"/>
    <cellStyle name="Comma 6 2 2 5 2 2" xfId="2320"/>
    <cellStyle name="Comma 6 2 2 5 2 2 2" xfId="5020"/>
    <cellStyle name="Comma 6 2 2 5 2 2 2 2" xfId="10362"/>
    <cellStyle name="Comma 6 2 2 5 2 2 3" xfId="7714"/>
    <cellStyle name="Comma 6 2 2 5 2 3" xfId="5019"/>
    <cellStyle name="Comma 6 2 2 5 2 3 2" xfId="10361"/>
    <cellStyle name="Comma 6 2 2 5 2 4" xfId="7713"/>
    <cellStyle name="Comma 6 2 2 5 3" xfId="2321"/>
    <cellStyle name="Comma 6 2 2 5 3 2" xfId="5021"/>
    <cellStyle name="Comma 6 2 2 5 3 2 2" xfId="10363"/>
    <cellStyle name="Comma 6 2 2 5 3 3" xfId="7715"/>
    <cellStyle name="Comma 6 2 2 5 4" xfId="2322"/>
    <cellStyle name="Comma 6 2 2 5 4 2" xfId="5022"/>
    <cellStyle name="Comma 6 2 2 5 4 2 2" xfId="10364"/>
    <cellStyle name="Comma 6 2 2 5 4 3" xfId="7716"/>
    <cellStyle name="Comma 6 2 2 5 5" xfId="5018"/>
    <cellStyle name="Comma 6 2 2 5 5 2" xfId="10360"/>
    <cellStyle name="Comma 6 2 2 5 6" xfId="7712"/>
    <cellStyle name="Comma 6 2 2 6" xfId="2323"/>
    <cellStyle name="Comma 6 2 2 6 2" xfId="2324"/>
    <cellStyle name="Comma 6 2 2 6 2 2" xfId="5024"/>
    <cellStyle name="Comma 6 2 2 6 2 2 2" xfId="10366"/>
    <cellStyle name="Comma 6 2 2 6 2 3" xfId="7718"/>
    <cellStyle name="Comma 6 2 2 6 3" xfId="2325"/>
    <cellStyle name="Comma 6 2 2 6 3 2" xfId="5025"/>
    <cellStyle name="Comma 6 2 2 6 3 2 2" xfId="10367"/>
    <cellStyle name="Comma 6 2 2 6 3 3" xfId="7719"/>
    <cellStyle name="Comma 6 2 2 6 4" xfId="5023"/>
    <cellStyle name="Comma 6 2 2 6 4 2" xfId="10365"/>
    <cellStyle name="Comma 6 2 2 6 5" xfId="7717"/>
    <cellStyle name="Comma 6 2 2 7" xfId="2326"/>
    <cellStyle name="Comma 6 2 2 7 2" xfId="2327"/>
    <cellStyle name="Comma 6 2 2 7 2 2" xfId="5027"/>
    <cellStyle name="Comma 6 2 2 7 2 2 2" xfId="10369"/>
    <cellStyle name="Comma 6 2 2 7 2 3" xfId="7721"/>
    <cellStyle name="Comma 6 2 2 7 3" xfId="5026"/>
    <cellStyle name="Comma 6 2 2 7 3 2" xfId="10368"/>
    <cellStyle name="Comma 6 2 2 7 4" xfId="7720"/>
    <cellStyle name="Comma 6 2 2 8" xfId="2328"/>
    <cellStyle name="Comma 6 2 2 8 2" xfId="5028"/>
    <cellStyle name="Comma 6 2 2 8 2 2" xfId="10370"/>
    <cellStyle name="Comma 6 2 2 8 3" xfId="7722"/>
    <cellStyle name="Comma 6 2 2 9" xfId="2329"/>
    <cellStyle name="Comma 6 2 2 9 2" xfId="5029"/>
    <cellStyle name="Comma 6 2 2 9 2 2" xfId="10371"/>
    <cellStyle name="Comma 6 2 2 9 3" xfId="7723"/>
    <cellStyle name="Comma 6 2 3" xfId="2330"/>
    <cellStyle name="Comma 6 2 3 2" xfId="2331"/>
    <cellStyle name="Comma 6 2 3 2 2" xfId="2332"/>
    <cellStyle name="Comma 6 2 3 2 2 2" xfId="5032"/>
    <cellStyle name="Comma 6 2 3 2 2 2 2" xfId="10374"/>
    <cellStyle name="Comma 6 2 3 2 2 3" xfId="7726"/>
    <cellStyle name="Comma 6 2 3 2 3" xfId="5031"/>
    <cellStyle name="Comma 6 2 3 2 3 2" xfId="10373"/>
    <cellStyle name="Comma 6 2 3 2 4" xfId="7725"/>
    <cellStyle name="Comma 6 2 3 3" xfId="2333"/>
    <cellStyle name="Comma 6 2 3 3 2" xfId="5033"/>
    <cellStyle name="Comma 6 2 3 3 2 2" xfId="10375"/>
    <cellStyle name="Comma 6 2 3 3 3" xfId="7727"/>
    <cellStyle name="Comma 6 2 3 4" xfId="2334"/>
    <cellStyle name="Comma 6 2 3 4 2" xfId="5034"/>
    <cellStyle name="Comma 6 2 3 4 2 2" xfId="10376"/>
    <cellStyle name="Comma 6 2 3 4 3" xfId="7728"/>
    <cellStyle name="Comma 6 2 3 5" xfId="5030"/>
    <cellStyle name="Comma 6 2 3 5 2" xfId="10372"/>
    <cellStyle name="Comma 6 2 3 6" xfId="7724"/>
    <cellStyle name="Comma 6 2 4" xfId="2335"/>
    <cellStyle name="Comma 6 2 4 2" xfId="2336"/>
    <cellStyle name="Comma 6 2 4 2 2" xfId="2337"/>
    <cellStyle name="Comma 6 2 4 2 2 2" xfId="5037"/>
    <cellStyle name="Comma 6 2 4 2 2 2 2" xfId="10379"/>
    <cellStyle name="Comma 6 2 4 2 2 3" xfId="7731"/>
    <cellStyle name="Comma 6 2 4 2 3" xfId="5036"/>
    <cellStyle name="Comma 6 2 4 2 3 2" xfId="10378"/>
    <cellStyle name="Comma 6 2 4 2 4" xfId="7730"/>
    <cellStyle name="Comma 6 2 4 3" xfId="2338"/>
    <cellStyle name="Comma 6 2 4 3 2" xfId="5038"/>
    <cellStyle name="Comma 6 2 4 3 2 2" xfId="10380"/>
    <cellStyle name="Comma 6 2 4 3 3" xfId="7732"/>
    <cellStyle name="Comma 6 2 4 4" xfId="2339"/>
    <cellStyle name="Comma 6 2 4 4 2" xfId="5039"/>
    <cellStyle name="Comma 6 2 4 4 2 2" xfId="10381"/>
    <cellStyle name="Comma 6 2 4 4 3" xfId="7733"/>
    <cellStyle name="Comma 6 2 4 5" xfId="5035"/>
    <cellStyle name="Comma 6 2 4 5 2" xfId="10377"/>
    <cellStyle name="Comma 6 2 4 6" xfId="7729"/>
    <cellStyle name="Comma 6 2 5" xfId="2340"/>
    <cellStyle name="Comma 6 2 5 2" xfId="2341"/>
    <cellStyle name="Comma 6 2 5 2 2" xfId="2342"/>
    <cellStyle name="Comma 6 2 5 2 2 2" xfId="5042"/>
    <cellStyle name="Comma 6 2 5 2 2 2 2" xfId="10384"/>
    <cellStyle name="Comma 6 2 5 2 2 3" xfId="7736"/>
    <cellStyle name="Comma 6 2 5 2 3" xfId="5041"/>
    <cellStyle name="Comma 6 2 5 2 3 2" xfId="10383"/>
    <cellStyle name="Comma 6 2 5 2 4" xfId="7735"/>
    <cellStyle name="Comma 6 2 5 3" xfId="2343"/>
    <cellStyle name="Comma 6 2 5 3 2" xfId="5043"/>
    <cellStyle name="Comma 6 2 5 3 2 2" xfId="10385"/>
    <cellStyle name="Comma 6 2 5 3 3" xfId="7737"/>
    <cellStyle name="Comma 6 2 5 4" xfId="2344"/>
    <cellStyle name="Comma 6 2 5 4 2" xfId="5044"/>
    <cellStyle name="Comma 6 2 5 4 2 2" xfId="10386"/>
    <cellStyle name="Comma 6 2 5 4 3" xfId="7738"/>
    <cellStyle name="Comma 6 2 5 5" xfId="5040"/>
    <cellStyle name="Comma 6 2 5 5 2" xfId="10382"/>
    <cellStyle name="Comma 6 2 5 6" xfId="7734"/>
    <cellStyle name="Comma 6 2 6" xfId="2345"/>
    <cellStyle name="Comma 6 2 6 2" xfId="2346"/>
    <cellStyle name="Comma 6 2 6 2 2" xfId="2347"/>
    <cellStyle name="Comma 6 2 6 2 2 2" xfId="5047"/>
    <cellStyle name="Comma 6 2 6 2 2 2 2" xfId="10389"/>
    <cellStyle name="Comma 6 2 6 2 2 3" xfId="7741"/>
    <cellStyle name="Comma 6 2 6 2 3" xfId="5046"/>
    <cellStyle name="Comma 6 2 6 2 3 2" xfId="10388"/>
    <cellStyle name="Comma 6 2 6 2 4" xfId="7740"/>
    <cellStyle name="Comma 6 2 6 3" xfId="2348"/>
    <cellStyle name="Comma 6 2 6 3 2" xfId="5048"/>
    <cellStyle name="Comma 6 2 6 3 2 2" xfId="10390"/>
    <cellStyle name="Comma 6 2 6 3 3" xfId="7742"/>
    <cellStyle name="Comma 6 2 6 4" xfId="2349"/>
    <cellStyle name="Comma 6 2 6 4 2" xfId="5049"/>
    <cellStyle name="Comma 6 2 6 4 2 2" xfId="10391"/>
    <cellStyle name="Comma 6 2 6 4 3" xfId="7743"/>
    <cellStyle name="Comma 6 2 6 5" xfId="5045"/>
    <cellStyle name="Comma 6 2 6 5 2" xfId="10387"/>
    <cellStyle name="Comma 6 2 6 6" xfId="7739"/>
    <cellStyle name="Comma 6 2 7" xfId="2350"/>
    <cellStyle name="Comma 6 2 7 2" xfId="2351"/>
    <cellStyle name="Comma 6 2 7 2 2" xfId="5051"/>
    <cellStyle name="Comma 6 2 7 2 2 2" xfId="10393"/>
    <cellStyle name="Comma 6 2 7 2 3" xfId="7745"/>
    <cellStyle name="Comma 6 2 7 3" xfId="2352"/>
    <cellStyle name="Comma 6 2 7 3 2" xfId="5052"/>
    <cellStyle name="Comma 6 2 7 3 2 2" xfId="10394"/>
    <cellStyle name="Comma 6 2 7 3 3" xfId="7746"/>
    <cellStyle name="Comma 6 2 7 4" xfId="5050"/>
    <cellStyle name="Comma 6 2 7 4 2" xfId="10392"/>
    <cellStyle name="Comma 6 2 7 5" xfId="7744"/>
    <cellStyle name="Comma 6 2 8" xfId="2353"/>
    <cellStyle name="Comma 6 2 8 2" xfId="2354"/>
    <cellStyle name="Comma 6 2 8 2 2" xfId="5054"/>
    <cellStyle name="Comma 6 2 8 2 2 2" xfId="10396"/>
    <cellStyle name="Comma 6 2 8 2 3" xfId="7748"/>
    <cellStyle name="Comma 6 2 8 3" xfId="5053"/>
    <cellStyle name="Comma 6 2 8 3 2" xfId="10395"/>
    <cellStyle name="Comma 6 2 8 4" xfId="7747"/>
    <cellStyle name="Comma 6 2 9" xfId="2355"/>
    <cellStyle name="Comma 6 2 9 2" xfId="5055"/>
    <cellStyle name="Comma 6 2 9 2 2" xfId="10397"/>
    <cellStyle name="Comma 6 2 9 3" xfId="7749"/>
    <cellStyle name="Comma 6 3" xfId="2356"/>
    <cellStyle name="Comma 6 3 10" xfId="2357"/>
    <cellStyle name="Comma 6 3 10 2" xfId="5057"/>
    <cellStyle name="Comma 6 3 10 2 2" xfId="10399"/>
    <cellStyle name="Comma 6 3 10 3" xfId="7751"/>
    <cellStyle name="Comma 6 3 11" xfId="5056"/>
    <cellStyle name="Comma 6 3 11 2" xfId="10398"/>
    <cellStyle name="Comma 6 3 12" xfId="7750"/>
    <cellStyle name="Comma 6 3 2" xfId="2358"/>
    <cellStyle name="Comma 6 3 2 10" xfId="5058"/>
    <cellStyle name="Comma 6 3 2 10 2" xfId="10400"/>
    <cellStyle name="Comma 6 3 2 11" xfId="7752"/>
    <cellStyle name="Comma 6 3 2 2" xfId="2359"/>
    <cellStyle name="Comma 6 3 2 2 2" xfId="2360"/>
    <cellStyle name="Comma 6 3 2 2 2 2" xfId="2361"/>
    <cellStyle name="Comma 6 3 2 2 2 2 2" xfId="5061"/>
    <cellStyle name="Comma 6 3 2 2 2 2 2 2" xfId="10403"/>
    <cellStyle name="Comma 6 3 2 2 2 2 3" xfId="7755"/>
    <cellStyle name="Comma 6 3 2 2 2 3" xfId="5060"/>
    <cellStyle name="Comma 6 3 2 2 2 3 2" xfId="10402"/>
    <cellStyle name="Comma 6 3 2 2 2 4" xfId="7754"/>
    <cellStyle name="Comma 6 3 2 2 3" xfId="2362"/>
    <cellStyle name="Comma 6 3 2 2 3 2" xfId="5062"/>
    <cellStyle name="Comma 6 3 2 2 3 2 2" xfId="10404"/>
    <cellStyle name="Comma 6 3 2 2 3 3" xfId="7756"/>
    <cellStyle name="Comma 6 3 2 2 4" xfId="2363"/>
    <cellStyle name="Comma 6 3 2 2 4 2" xfId="5063"/>
    <cellStyle name="Comma 6 3 2 2 4 2 2" xfId="10405"/>
    <cellStyle name="Comma 6 3 2 2 4 3" xfId="7757"/>
    <cellStyle name="Comma 6 3 2 2 5" xfId="5059"/>
    <cellStyle name="Comma 6 3 2 2 5 2" xfId="10401"/>
    <cellStyle name="Comma 6 3 2 2 6" xfId="7753"/>
    <cellStyle name="Comma 6 3 2 3" xfId="2364"/>
    <cellStyle name="Comma 6 3 2 3 2" xfId="2365"/>
    <cellStyle name="Comma 6 3 2 3 2 2" xfId="2366"/>
    <cellStyle name="Comma 6 3 2 3 2 2 2" xfId="5066"/>
    <cellStyle name="Comma 6 3 2 3 2 2 2 2" xfId="10408"/>
    <cellStyle name="Comma 6 3 2 3 2 2 3" xfId="7760"/>
    <cellStyle name="Comma 6 3 2 3 2 3" xfId="5065"/>
    <cellStyle name="Comma 6 3 2 3 2 3 2" xfId="10407"/>
    <cellStyle name="Comma 6 3 2 3 2 4" xfId="7759"/>
    <cellStyle name="Comma 6 3 2 3 3" xfId="2367"/>
    <cellStyle name="Comma 6 3 2 3 3 2" xfId="5067"/>
    <cellStyle name="Comma 6 3 2 3 3 2 2" xfId="10409"/>
    <cellStyle name="Comma 6 3 2 3 3 3" xfId="7761"/>
    <cellStyle name="Comma 6 3 2 3 4" xfId="2368"/>
    <cellStyle name="Comma 6 3 2 3 4 2" xfId="5068"/>
    <cellStyle name="Comma 6 3 2 3 4 2 2" xfId="10410"/>
    <cellStyle name="Comma 6 3 2 3 4 3" xfId="7762"/>
    <cellStyle name="Comma 6 3 2 3 5" xfId="5064"/>
    <cellStyle name="Comma 6 3 2 3 5 2" xfId="10406"/>
    <cellStyle name="Comma 6 3 2 3 6" xfId="7758"/>
    <cellStyle name="Comma 6 3 2 4" xfId="2369"/>
    <cellStyle name="Comma 6 3 2 4 2" xfId="2370"/>
    <cellStyle name="Comma 6 3 2 4 2 2" xfId="2371"/>
    <cellStyle name="Comma 6 3 2 4 2 2 2" xfId="5071"/>
    <cellStyle name="Comma 6 3 2 4 2 2 2 2" xfId="10413"/>
    <cellStyle name="Comma 6 3 2 4 2 2 3" xfId="7765"/>
    <cellStyle name="Comma 6 3 2 4 2 3" xfId="5070"/>
    <cellStyle name="Comma 6 3 2 4 2 3 2" xfId="10412"/>
    <cellStyle name="Comma 6 3 2 4 2 4" xfId="7764"/>
    <cellStyle name="Comma 6 3 2 4 3" xfId="2372"/>
    <cellStyle name="Comma 6 3 2 4 3 2" xfId="5072"/>
    <cellStyle name="Comma 6 3 2 4 3 2 2" xfId="10414"/>
    <cellStyle name="Comma 6 3 2 4 3 3" xfId="7766"/>
    <cellStyle name="Comma 6 3 2 4 4" xfId="2373"/>
    <cellStyle name="Comma 6 3 2 4 4 2" xfId="5073"/>
    <cellStyle name="Comma 6 3 2 4 4 2 2" xfId="10415"/>
    <cellStyle name="Comma 6 3 2 4 4 3" xfId="7767"/>
    <cellStyle name="Comma 6 3 2 4 5" xfId="5069"/>
    <cellStyle name="Comma 6 3 2 4 5 2" xfId="10411"/>
    <cellStyle name="Comma 6 3 2 4 6" xfId="7763"/>
    <cellStyle name="Comma 6 3 2 5" xfId="2374"/>
    <cellStyle name="Comma 6 3 2 5 2" xfId="2375"/>
    <cellStyle name="Comma 6 3 2 5 2 2" xfId="2376"/>
    <cellStyle name="Comma 6 3 2 5 2 2 2" xfId="5076"/>
    <cellStyle name="Comma 6 3 2 5 2 2 2 2" xfId="10418"/>
    <cellStyle name="Comma 6 3 2 5 2 2 3" xfId="7770"/>
    <cellStyle name="Comma 6 3 2 5 2 3" xfId="5075"/>
    <cellStyle name="Comma 6 3 2 5 2 3 2" xfId="10417"/>
    <cellStyle name="Comma 6 3 2 5 2 4" xfId="7769"/>
    <cellStyle name="Comma 6 3 2 5 3" xfId="2377"/>
    <cellStyle name="Comma 6 3 2 5 3 2" xfId="5077"/>
    <cellStyle name="Comma 6 3 2 5 3 2 2" xfId="10419"/>
    <cellStyle name="Comma 6 3 2 5 3 3" xfId="7771"/>
    <cellStyle name="Comma 6 3 2 5 4" xfId="2378"/>
    <cellStyle name="Comma 6 3 2 5 4 2" xfId="5078"/>
    <cellStyle name="Comma 6 3 2 5 4 2 2" xfId="10420"/>
    <cellStyle name="Comma 6 3 2 5 4 3" xfId="7772"/>
    <cellStyle name="Comma 6 3 2 5 5" xfId="5074"/>
    <cellStyle name="Comma 6 3 2 5 5 2" xfId="10416"/>
    <cellStyle name="Comma 6 3 2 5 6" xfId="7768"/>
    <cellStyle name="Comma 6 3 2 6" xfId="2379"/>
    <cellStyle name="Comma 6 3 2 6 2" xfId="2380"/>
    <cellStyle name="Comma 6 3 2 6 2 2" xfId="5080"/>
    <cellStyle name="Comma 6 3 2 6 2 2 2" xfId="10422"/>
    <cellStyle name="Comma 6 3 2 6 2 3" xfId="7774"/>
    <cellStyle name="Comma 6 3 2 6 3" xfId="2381"/>
    <cellStyle name="Comma 6 3 2 6 3 2" xfId="5081"/>
    <cellStyle name="Comma 6 3 2 6 3 2 2" xfId="10423"/>
    <cellStyle name="Comma 6 3 2 6 3 3" xfId="7775"/>
    <cellStyle name="Comma 6 3 2 6 4" xfId="5079"/>
    <cellStyle name="Comma 6 3 2 6 4 2" xfId="10421"/>
    <cellStyle name="Comma 6 3 2 6 5" xfId="7773"/>
    <cellStyle name="Comma 6 3 2 7" xfId="2382"/>
    <cellStyle name="Comma 6 3 2 7 2" xfId="2383"/>
    <cellStyle name="Comma 6 3 2 7 2 2" xfId="5083"/>
    <cellStyle name="Comma 6 3 2 7 2 2 2" xfId="10425"/>
    <cellStyle name="Comma 6 3 2 7 2 3" xfId="7777"/>
    <cellStyle name="Comma 6 3 2 7 3" xfId="5082"/>
    <cellStyle name="Comma 6 3 2 7 3 2" xfId="10424"/>
    <cellStyle name="Comma 6 3 2 7 4" xfId="7776"/>
    <cellStyle name="Comma 6 3 2 8" xfId="2384"/>
    <cellStyle name="Comma 6 3 2 8 2" xfId="5084"/>
    <cellStyle name="Comma 6 3 2 8 2 2" xfId="10426"/>
    <cellStyle name="Comma 6 3 2 8 3" xfId="7778"/>
    <cellStyle name="Comma 6 3 2 9" xfId="2385"/>
    <cellStyle name="Comma 6 3 2 9 2" xfId="5085"/>
    <cellStyle name="Comma 6 3 2 9 2 2" xfId="10427"/>
    <cellStyle name="Comma 6 3 2 9 3" xfId="7779"/>
    <cellStyle name="Comma 6 3 3" xfId="2386"/>
    <cellStyle name="Comma 6 3 3 2" xfId="2387"/>
    <cellStyle name="Comma 6 3 3 2 2" xfId="2388"/>
    <cellStyle name="Comma 6 3 3 2 2 2" xfId="5088"/>
    <cellStyle name="Comma 6 3 3 2 2 2 2" xfId="10430"/>
    <cellStyle name="Comma 6 3 3 2 2 3" xfId="7782"/>
    <cellStyle name="Comma 6 3 3 2 3" xfId="5087"/>
    <cellStyle name="Comma 6 3 3 2 3 2" xfId="10429"/>
    <cellStyle name="Comma 6 3 3 2 4" xfId="7781"/>
    <cellStyle name="Comma 6 3 3 3" xfId="2389"/>
    <cellStyle name="Comma 6 3 3 3 2" xfId="5089"/>
    <cellStyle name="Comma 6 3 3 3 2 2" xfId="10431"/>
    <cellStyle name="Comma 6 3 3 3 3" xfId="7783"/>
    <cellStyle name="Comma 6 3 3 4" xfId="2390"/>
    <cellStyle name="Comma 6 3 3 4 2" xfId="5090"/>
    <cellStyle name="Comma 6 3 3 4 2 2" xfId="10432"/>
    <cellStyle name="Comma 6 3 3 4 3" xfId="7784"/>
    <cellStyle name="Comma 6 3 3 5" xfId="5086"/>
    <cellStyle name="Comma 6 3 3 5 2" xfId="10428"/>
    <cellStyle name="Comma 6 3 3 6" xfId="7780"/>
    <cellStyle name="Comma 6 3 4" xfId="2391"/>
    <cellStyle name="Comma 6 3 4 2" xfId="2392"/>
    <cellStyle name="Comma 6 3 4 2 2" xfId="2393"/>
    <cellStyle name="Comma 6 3 4 2 2 2" xfId="5093"/>
    <cellStyle name="Comma 6 3 4 2 2 2 2" xfId="10435"/>
    <cellStyle name="Comma 6 3 4 2 2 3" xfId="7787"/>
    <cellStyle name="Comma 6 3 4 2 3" xfId="5092"/>
    <cellStyle name="Comma 6 3 4 2 3 2" xfId="10434"/>
    <cellStyle name="Comma 6 3 4 2 4" xfId="7786"/>
    <cellStyle name="Comma 6 3 4 3" xfId="2394"/>
    <cellStyle name="Comma 6 3 4 3 2" xfId="5094"/>
    <cellStyle name="Comma 6 3 4 3 2 2" xfId="10436"/>
    <cellStyle name="Comma 6 3 4 3 3" xfId="7788"/>
    <cellStyle name="Comma 6 3 4 4" xfId="2395"/>
    <cellStyle name="Comma 6 3 4 4 2" xfId="5095"/>
    <cellStyle name="Comma 6 3 4 4 2 2" xfId="10437"/>
    <cellStyle name="Comma 6 3 4 4 3" xfId="7789"/>
    <cellStyle name="Comma 6 3 4 5" xfId="5091"/>
    <cellStyle name="Comma 6 3 4 5 2" xfId="10433"/>
    <cellStyle name="Comma 6 3 4 6" xfId="7785"/>
    <cellStyle name="Comma 6 3 5" xfId="2396"/>
    <cellStyle name="Comma 6 3 5 2" xfId="2397"/>
    <cellStyle name="Comma 6 3 5 2 2" xfId="2398"/>
    <cellStyle name="Comma 6 3 5 2 2 2" xfId="5098"/>
    <cellStyle name="Comma 6 3 5 2 2 2 2" xfId="10440"/>
    <cellStyle name="Comma 6 3 5 2 2 3" xfId="7792"/>
    <cellStyle name="Comma 6 3 5 2 3" xfId="5097"/>
    <cellStyle name="Comma 6 3 5 2 3 2" xfId="10439"/>
    <cellStyle name="Comma 6 3 5 2 4" xfId="7791"/>
    <cellStyle name="Comma 6 3 5 3" xfId="2399"/>
    <cellStyle name="Comma 6 3 5 3 2" xfId="5099"/>
    <cellStyle name="Comma 6 3 5 3 2 2" xfId="10441"/>
    <cellStyle name="Comma 6 3 5 3 3" xfId="7793"/>
    <cellStyle name="Comma 6 3 5 4" xfId="2400"/>
    <cellStyle name="Comma 6 3 5 4 2" xfId="5100"/>
    <cellStyle name="Comma 6 3 5 4 2 2" xfId="10442"/>
    <cellStyle name="Comma 6 3 5 4 3" xfId="7794"/>
    <cellStyle name="Comma 6 3 5 5" xfId="5096"/>
    <cellStyle name="Comma 6 3 5 5 2" xfId="10438"/>
    <cellStyle name="Comma 6 3 5 6" xfId="7790"/>
    <cellStyle name="Comma 6 3 6" xfId="2401"/>
    <cellStyle name="Comma 6 3 6 2" xfId="2402"/>
    <cellStyle name="Comma 6 3 6 2 2" xfId="2403"/>
    <cellStyle name="Comma 6 3 6 2 2 2" xfId="5103"/>
    <cellStyle name="Comma 6 3 6 2 2 2 2" xfId="10445"/>
    <cellStyle name="Comma 6 3 6 2 2 3" xfId="7797"/>
    <cellStyle name="Comma 6 3 6 2 3" xfId="5102"/>
    <cellStyle name="Comma 6 3 6 2 3 2" xfId="10444"/>
    <cellStyle name="Comma 6 3 6 2 4" xfId="7796"/>
    <cellStyle name="Comma 6 3 6 3" xfId="2404"/>
    <cellStyle name="Comma 6 3 6 3 2" xfId="5104"/>
    <cellStyle name="Comma 6 3 6 3 2 2" xfId="10446"/>
    <cellStyle name="Comma 6 3 6 3 3" xfId="7798"/>
    <cellStyle name="Comma 6 3 6 4" xfId="2405"/>
    <cellStyle name="Comma 6 3 6 4 2" xfId="5105"/>
    <cellStyle name="Comma 6 3 6 4 2 2" xfId="10447"/>
    <cellStyle name="Comma 6 3 6 4 3" xfId="7799"/>
    <cellStyle name="Comma 6 3 6 5" xfId="5101"/>
    <cellStyle name="Comma 6 3 6 5 2" xfId="10443"/>
    <cellStyle name="Comma 6 3 6 6" xfId="7795"/>
    <cellStyle name="Comma 6 3 7" xfId="2406"/>
    <cellStyle name="Comma 6 3 7 2" xfId="2407"/>
    <cellStyle name="Comma 6 3 7 2 2" xfId="5107"/>
    <cellStyle name="Comma 6 3 7 2 2 2" xfId="10449"/>
    <cellStyle name="Comma 6 3 7 2 3" xfId="7801"/>
    <cellStyle name="Comma 6 3 7 3" xfId="2408"/>
    <cellStyle name="Comma 6 3 7 3 2" xfId="5108"/>
    <cellStyle name="Comma 6 3 7 3 2 2" xfId="10450"/>
    <cellStyle name="Comma 6 3 7 3 3" xfId="7802"/>
    <cellStyle name="Comma 6 3 7 4" xfId="5106"/>
    <cellStyle name="Comma 6 3 7 4 2" xfId="10448"/>
    <cellStyle name="Comma 6 3 7 5" xfId="7800"/>
    <cellStyle name="Comma 6 3 8" xfId="2409"/>
    <cellStyle name="Comma 6 3 8 2" xfId="2410"/>
    <cellStyle name="Comma 6 3 8 2 2" xfId="5110"/>
    <cellStyle name="Comma 6 3 8 2 2 2" xfId="10452"/>
    <cellStyle name="Comma 6 3 8 2 3" xfId="7804"/>
    <cellStyle name="Comma 6 3 8 3" xfId="5109"/>
    <cellStyle name="Comma 6 3 8 3 2" xfId="10451"/>
    <cellStyle name="Comma 6 3 8 4" xfId="7803"/>
    <cellStyle name="Comma 6 3 9" xfId="2411"/>
    <cellStyle name="Comma 6 3 9 2" xfId="5111"/>
    <cellStyle name="Comma 6 3 9 2 2" xfId="10453"/>
    <cellStyle name="Comma 6 3 9 3" xfId="7805"/>
    <cellStyle name="Comma 6 4" xfId="2412"/>
    <cellStyle name="Comma 6 4 10" xfId="2413"/>
    <cellStyle name="Comma 6 4 10 2" xfId="5113"/>
    <cellStyle name="Comma 6 4 10 2 2" xfId="10455"/>
    <cellStyle name="Comma 6 4 10 3" xfId="7807"/>
    <cellStyle name="Comma 6 4 11" xfId="5112"/>
    <cellStyle name="Comma 6 4 11 2" xfId="10454"/>
    <cellStyle name="Comma 6 4 12" xfId="7806"/>
    <cellStyle name="Comma 6 4 2" xfId="2414"/>
    <cellStyle name="Comma 6 4 2 10" xfId="5114"/>
    <cellStyle name="Comma 6 4 2 10 2" xfId="10456"/>
    <cellStyle name="Comma 6 4 2 11" xfId="7808"/>
    <cellStyle name="Comma 6 4 2 2" xfId="2415"/>
    <cellStyle name="Comma 6 4 2 2 2" xfId="2416"/>
    <cellStyle name="Comma 6 4 2 2 2 2" xfId="2417"/>
    <cellStyle name="Comma 6 4 2 2 2 2 2" xfId="5117"/>
    <cellStyle name="Comma 6 4 2 2 2 2 2 2" xfId="10459"/>
    <cellStyle name="Comma 6 4 2 2 2 2 3" xfId="7811"/>
    <cellStyle name="Comma 6 4 2 2 2 3" xfId="5116"/>
    <cellStyle name="Comma 6 4 2 2 2 3 2" xfId="10458"/>
    <cellStyle name="Comma 6 4 2 2 2 4" xfId="7810"/>
    <cellStyle name="Comma 6 4 2 2 3" xfId="2418"/>
    <cellStyle name="Comma 6 4 2 2 3 2" xfId="5118"/>
    <cellStyle name="Comma 6 4 2 2 3 2 2" xfId="10460"/>
    <cellStyle name="Comma 6 4 2 2 3 3" xfId="7812"/>
    <cellStyle name="Comma 6 4 2 2 4" xfId="2419"/>
    <cellStyle name="Comma 6 4 2 2 4 2" xfId="5119"/>
    <cellStyle name="Comma 6 4 2 2 4 2 2" xfId="10461"/>
    <cellStyle name="Comma 6 4 2 2 4 3" xfId="7813"/>
    <cellStyle name="Comma 6 4 2 2 5" xfId="5115"/>
    <cellStyle name="Comma 6 4 2 2 5 2" xfId="10457"/>
    <cellStyle name="Comma 6 4 2 2 6" xfId="7809"/>
    <cellStyle name="Comma 6 4 2 3" xfId="2420"/>
    <cellStyle name="Comma 6 4 2 3 2" xfId="2421"/>
    <cellStyle name="Comma 6 4 2 3 2 2" xfId="2422"/>
    <cellStyle name="Comma 6 4 2 3 2 2 2" xfId="5122"/>
    <cellStyle name="Comma 6 4 2 3 2 2 2 2" xfId="10464"/>
    <cellStyle name="Comma 6 4 2 3 2 2 3" xfId="7816"/>
    <cellStyle name="Comma 6 4 2 3 2 3" xfId="5121"/>
    <cellStyle name="Comma 6 4 2 3 2 3 2" xfId="10463"/>
    <cellStyle name="Comma 6 4 2 3 2 4" xfId="7815"/>
    <cellStyle name="Comma 6 4 2 3 3" xfId="2423"/>
    <cellStyle name="Comma 6 4 2 3 3 2" xfId="5123"/>
    <cellStyle name="Comma 6 4 2 3 3 2 2" xfId="10465"/>
    <cellStyle name="Comma 6 4 2 3 3 3" xfId="7817"/>
    <cellStyle name="Comma 6 4 2 3 4" xfId="2424"/>
    <cellStyle name="Comma 6 4 2 3 4 2" xfId="5124"/>
    <cellStyle name="Comma 6 4 2 3 4 2 2" xfId="10466"/>
    <cellStyle name="Comma 6 4 2 3 4 3" xfId="7818"/>
    <cellStyle name="Comma 6 4 2 3 5" xfId="5120"/>
    <cellStyle name="Comma 6 4 2 3 5 2" xfId="10462"/>
    <cellStyle name="Comma 6 4 2 3 6" xfId="7814"/>
    <cellStyle name="Comma 6 4 2 4" xfId="2425"/>
    <cellStyle name="Comma 6 4 2 4 2" xfId="2426"/>
    <cellStyle name="Comma 6 4 2 4 2 2" xfId="2427"/>
    <cellStyle name="Comma 6 4 2 4 2 2 2" xfId="5127"/>
    <cellStyle name="Comma 6 4 2 4 2 2 2 2" xfId="10469"/>
    <cellStyle name="Comma 6 4 2 4 2 2 3" xfId="7821"/>
    <cellStyle name="Comma 6 4 2 4 2 3" xfId="5126"/>
    <cellStyle name="Comma 6 4 2 4 2 3 2" xfId="10468"/>
    <cellStyle name="Comma 6 4 2 4 2 4" xfId="7820"/>
    <cellStyle name="Comma 6 4 2 4 3" xfId="2428"/>
    <cellStyle name="Comma 6 4 2 4 3 2" xfId="5128"/>
    <cellStyle name="Comma 6 4 2 4 3 2 2" xfId="10470"/>
    <cellStyle name="Comma 6 4 2 4 3 3" xfId="7822"/>
    <cellStyle name="Comma 6 4 2 4 4" xfId="2429"/>
    <cellStyle name="Comma 6 4 2 4 4 2" xfId="5129"/>
    <cellStyle name="Comma 6 4 2 4 4 2 2" xfId="10471"/>
    <cellStyle name="Comma 6 4 2 4 4 3" xfId="7823"/>
    <cellStyle name="Comma 6 4 2 4 5" xfId="5125"/>
    <cellStyle name="Comma 6 4 2 4 5 2" xfId="10467"/>
    <cellStyle name="Comma 6 4 2 4 6" xfId="7819"/>
    <cellStyle name="Comma 6 4 2 5" xfId="2430"/>
    <cellStyle name="Comma 6 4 2 5 2" xfId="2431"/>
    <cellStyle name="Comma 6 4 2 5 2 2" xfId="2432"/>
    <cellStyle name="Comma 6 4 2 5 2 2 2" xfId="5132"/>
    <cellStyle name="Comma 6 4 2 5 2 2 2 2" xfId="10474"/>
    <cellStyle name="Comma 6 4 2 5 2 2 3" xfId="7826"/>
    <cellStyle name="Comma 6 4 2 5 2 3" xfId="5131"/>
    <cellStyle name="Comma 6 4 2 5 2 3 2" xfId="10473"/>
    <cellStyle name="Comma 6 4 2 5 2 4" xfId="7825"/>
    <cellStyle name="Comma 6 4 2 5 3" xfId="2433"/>
    <cellStyle name="Comma 6 4 2 5 3 2" xfId="5133"/>
    <cellStyle name="Comma 6 4 2 5 3 2 2" xfId="10475"/>
    <cellStyle name="Comma 6 4 2 5 3 3" xfId="7827"/>
    <cellStyle name="Comma 6 4 2 5 4" xfId="2434"/>
    <cellStyle name="Comma 6 4 2 5 4 2" xfId="5134"/>
    <cellStyle name="Comma 6 4 2 5 4 2 2" xfId="10476"/>
    <cellStyle name="Comma 6 4 2 5 4 3" xfId="7828"/>
    <cellStyle name="Comma 6 4 2 5 5" xfId="5130"/>
    <cellStyle name="Comma 6 4 2 5 5 2" xfId="10472"/>
    <cellStyle name="Comma 6 4 2 5 6" xfId="7824"/>
    <cellStyle name="Comma 6 4 2 6" xfId="2435"/>
    <cellStyle name="Comma 6 4 2 6 2" xfId="2436"/>
    <cellStyle name="Comma 6 4 2 6 2 2" xfId="5136"/>
    <cellStyle name="Comma 6 4 2 6 2 2 2" xfId="10478"/>
    <cellStyle name="Comma 6 4 2 6 2 3" xfId="7830"/>
    <cellStyle name="Comma 6 4 2 6 3" xfId="2437"/>
    <cellStyle name="Comma 6 4 2 6 3 2" xfId="5137"/>
    <cellStyle name="Comma 6 4 2 6 3 2 2" xfId="10479"/>
    <cellStyle name="Comma 6 4 2 6 3 3" xfId="7831"/>
    <cellStyle name="Comma 6 4 2 6 4" xfId="5135"/>
    <cellStyle name="Comma 6 4 2 6 4 2" xfId="10477"/>
    <cellStyle name="Comma 6 4 2 6 5" xfId="7829"/>
    <cellStyle name="Comma 6 4 2 7" xfId="2438"/>
    <cellStyle name="Comma 6 4 2 7 2" xfId="2439"/>
    <cellStyle name="Comma 6 4 2 7 2 2" xfId="5139"/>
    <cellStyle name="Comma 6 4 2 7 2 2 2" xfId="10481"/>
    <cellStyle name="Comma 6 4 2 7 2 3" xfId="7833"/>
    <cellStyle name="Comma 6 4 2 7 3" xfId="5138"/>
    <cellStyle name="Comma 6 4 2 7 3 2" xfId="10480"/>
    <cellStyle name="Comma 6 4 2 7 4" xfId="7832"/>
    <cellStyle name="Comma 6 4 2 8" xfId="2440"/>
    <cellStyle name="Comma 6 4 2 8 2" xfId="5140"/>
    <cellStyle name="Comma 6 4 2 8 2 2" xfId="10482"/>
    <cellStyle name="Comma 6 4 2 8 3" xfId="7834"/>
    <cellStyle name="Comma 6 4 2 9" xfId="2441"/>
    <cellStyle name="Comma 6 4 2 9 2" xfId="5141"/>
    <cellStyle name="Comma 6 4 2 9 2 2" xfId="10483"/>
    <cellStyle name="Comma 6 4 2 9 3" xfId="7835"/>
    <cellStyle name="Comma 6 4 3" xfId="2442"/>
    <cellStyle name="Comma 6 4 3 2" xfId="2443"/>
    <cellStyle name="Comma 6 4 3 2 2" xfId="2444"/>
    <cellStyle name="Comma 6 4 3 2 2 2" xfId="5144"/>
    <cellStyle name="Comma 6 4 3 2 2 2 2" xfId="10486"/>
    <cellStyle name="Comma 6 4 3 2 2 3" xfId="7838"/>
    <cellStyle name="Comma 6 4 3 2 3" xfId="5143"/>
    <cellStyle name="Comma 6 4 3 2 3 2" xfId="10485"/>
    <cellStyle name="Comma 6 4 3 2 4" xfId="7837"/>
    <cellStyle name="Comma 6 4 3 3" xfId="2445"/>
    <cellStyle name="Comma 6 4 3 3 2" xfId="5145"/>
    <cellStyle name="Comma 6 4 3 3 2 2" xfId="10487"/>
    <cellStyle name="Comma 6 4 3 3 3" xfId="7839"/>
    <cellStyle name="Comma 6 4 3 4" xfId="2446"/>
    <cellStyle name="Comma 6 4 3 4 2" xfId="5146"/>
    <cellStyle name="Comma 6 4 3 4 2 2" xfId="10488"/>
    <cellStyle name="Comma 6 4 3 4 3" xfId="7840"/>
    <cellStyle name="Comma 6 4 3 5" xfId="5142"/>
    <cellStyle name="Comma 6 4 3 5 2" xfId="10484"/>
    <cellStyle name="Comma 6 4 3 6" xfId="7836"/>
    <cellStyle name="Comma 6 4 4" xfId="2447"/>
    <cellStyle name="Comma 6 4 4 2" xfId="2448"/>
    <cellStyle name="Comma 6 4 4 2 2" xfId="2449"/>
    <cellStyle name="Comma 6 4 4 2 2 2" xfId="5149"/>
    <cellStyle name="Comma 6 4 4 2 2 2 2" xfId="10491"/>
    <cellStyle name="Comma 6 4 4 2 2 3" xfId="7843"/>
    <cellStyle name="Comma 6 4 4 2 3" xfId="5148"/>
    <cellStyle name="Comma 6 4 4 2 3 2" xfId="10490"/>
    <cellStyle name="Comma 6 4 4 2 4" xfId="7842"/>
    <cellStyle name="Comma 6 4 4 3" xfId="2450"/>
    <cellStyle name="Comma 6 4 4 3 2" xfId="5150"/>
    <cellStyle name="Comma 6 4 4 3 2 2" xfId="10492"/>
    <cellStyle name="Comma 6 4 4 3 3" xfId="7844"/>
    <cellStyle name="Comma 6 4 4 4" xfId="2451"/>
    <cellStyle name="Comma 6 4 4 4 2" xfId="5151"/>
    <cellStyle name="Comma 6 4 4 4 2 2" xfId="10493"/>
    <cellStyle name="Comma 6 4 4 4 3" xfId="7845"/>
    <cellStyle name="Comma 6 4 4 5" xfId="5147"/>
    <cellStyle name="Comma 6 4 4 5 2" xfId="10489"/>
    <cellStyle name="Comma 6 4 4 6" xfId="7841"/>
    <cellStyle name="Comma 6 4 5" xfId="2452"/>
    <cellStyle name="Comma 6 4 5 2" xfId="2453"/>
    <cellStyle name="Comma 6 4 5 2 2" xfId="2454"/>
    <cellStyle name="Comma 6 4 5 2 2 2" xfId="5154"/>
    <cellStyle name="Comma 6 4 5 2 2 2 2" xfId="10496"/>
    <cellStyle name="Comma 6 4 5 2 2 3" xfId="7848"/>
    <cellStyle name="Comma 6 4 5 2 3" xfId="5153"/>
    <cellStyle name="Comma 6 4 5 2 3 2" xfId="10495"/>
    <cellStyle name="Comma 6 4 5 2 4" xfId="7847"/>
    <cellStyle name="Comma 6 4 5 3" xfId="2455"/>
    <cellStyle name="Comma 6 4 5 3 2" xfId="5155"/>
    <cellStyle name="Comma 6 4 5 3 2 2" xfId="10497"/>
    <cellStyle name="Comma 6 4 5 3 3" xfId="7849"/>
    <cellStyle name="Comma 6 4 5 4" xfId="2456"/>
    <cellStyle name="Comma 6 4 5 4 2" xfId="5156"/>
    <cellStyle name="Comma 6 4 5 4 2 2" xfId="10498"/>
    <cellStyle name="Comma 6 4 5 4 3" xfId="7850"/>
    <cellStyle name="Comma 6 4 5 5" xfId="5152"/>
    <cellStyle name="Comma 6 4 5 5 2" xfId="10494"/>
    <cellStyle name="Comma 6 4 5 6" xfId="7846"/>
    <cellStyle name="Comma 6 4 6" xfId="2457"/>
    <cellStyle name="Comma 6 4 6 2" xfId="2458"/>
    <cellStyle name="Comma 6 4 6 2 2" xfId="2459"/>
    <cellStyle name="Comma 6 4 6 2 2 2" xfId="5159"/>
    <cellStyle name="Comma 6 4 6 2 2 2 2" xfId="10501"/>
    <cellStyle name="Comma 6 4 6 2 2 3" xfId="7853"/>
    <cellStyle name="Comma 6 4 6 2 3" xfId="5158"/>
    <cellStyle name="Comma 6 4 6 2 3 2" xfId="10500"/>
    <cellStyle name="Comma 6 4 6 2 4" xfId="7852"/>
    <cellStyle name="Comma 6 4 6 3" xfId="2460"/>
    <cellStyle name="Comma 6 4 6 3 2" xfId="5160"/>
    <cellStyle name="Comma 6 4 6 3 2 2" xfId="10502"/>
    <cellStyle name="Comma 6 4 6 3 3" xfId="7854"/>
    <cellStyle name="Comma 6 4 6 4" xfId="2461"/>
    <cellStyle name="Comma 6 4 6 4 2" xfId="5161"/>
    <cellStyle name="Comma 6 4 6 4 2 2" xfId="10503"/>
    <cellStyle name="Comma 6 4 6 4 3" xfId="7855"/>
    <cellStyle name="Comma 6 4 6 5" xfId="5157"/>
    <cellStyle name="Comma 6 4 6 5 2" xfId="10499"/>
    <cellStyle name="Comma 6 4 6 6" xfId="7851"/>
    <cellStyle name="Comma 6 4 7" xfId="2462"/>
    <cellStyle name="Comma 6 4 7 2" xfId="2463"/>
    <cellStyle name="Comma 6 4 7 2 2" xfId="5163"/>
    <cellStyle name="Comma 6 4 7 2 2 2" xfId="10505"/>
    <cellStyle name="Comma 6 4 7 2 3" xfId="7857"/>
    <cellStyle name="Comma 6 4 7 3" xfId="2464"/>
    <cellStyle name="Comma 6 4 7 3 2" xfId="5164"/>
    <cellStyle name="Comma 6 4 7 3 2 2" xfId="10506"/>
    <cellStyle name="Comma 6 4 7 3 3" xfId="7858"/>
    <cellStyle name="Comma 6 4 7 4" xfId="5162"/>
    <cellStyle name="Comma 6 4 7 4 2" xfId="10504"/>
    <cellStyle name="Comma 6 4 7 5" xfId="7856"/>
    <cellStyle name="Comma 6 4 8" xfId="2465"/>
    <cellStyle name="Comma 6 4 8 2" xfId="2466"/>
    <cellStyle name="Comma 6 4 8 2 2" xfId="5166"/>
    <cellStyle name="Comma 6 4 8 2 2 2" xfId="10508"/>
    <cellStyle name="Comma 6 4 8 2 3" xfId="7860"/>
    <cellStyle name="Comma 6 4 8 3" xfId="5165"/>
    <cellStyle name="Comma 6 4 8 3 2" xfId="10507"/>
    <cellStyle name="Comma 6 4 8 4" xfId="7859"/>
    <cellStyle name="Comma 6 4 9" xfId="2467"/>
    <cellStyle name="Comma 6 4 9 2" xfId="5167"/>
    <cellStyle name="Comma 6 4 9 2 2" xfId="10509"/>
    <cellStyle name="Comma 6 4 9 3" xfId="7861"/>
    <cellStyle name="Comma 6 5" xfId="2468"/>
    <cellStyle name="Comma 6 5 10" xfId="5168"/>
    <cellStyle name="Comma 6 5 10 2" xfId="10510"/>
    <cellStyle name="Comma 6 5 11" xfId="7862"/>
    <cellStyle name="Comma 6 5 2" xfId="2469"/>
    <cellStyle name="Comma 6 5 2 2" xfId="2470"/>
    <cellStyle name="Comma 6 5 2 2 2" xfId="2471"/>
    <cellStyle name="Comma 6 5 2 2 2 2" xfId="5171"/>
    <cellStyle name="Comma 6 5 2 2 2 2 2" xfId="10513"/>
    <cellStyle name="Comma 6 5 2 2 2 3" xfId="7865"/>
    <cellStyle name="Comma 6 5 2 2 3" xfId="5170"/>
    <cellStyle name="Comma 6 5 2 2 3 2" xfId="10512"/>
    <cellStyle name="Comma 6 5 2 2 4" xfId="7864"/>
    <cellStyle name="Comma 6 5 2 3" xfId="2472"/>
    <cellStyle name="Comma 6 5 2 3 2" xfId="5172"/>
    <cellStyle name="Comma 6 5 2 3 2 2" xfId="10514"/>
    <cellStyle name="Comma 6 5 2 3 3" xfId="7866"/>
    <cellStyle name="Comma 6 5 2 4" xfId="2473"/>
    <cellStyle name="Comma 6 5 2 4 2" xfId="5173"/>
    <cellStyle name="Comma 6 5 2 4 2 2" xfId="10515"/>
    <cellStyle name="Comma 6 5 2 4 3" xfId="7867"/>
    <cellStyle name="Comma 6 5 2 5" xfId="5169"/>
    <cellStyle name="Comma 6 5 2 5 2" xfId="10511"/>
    <cellStyle name="Comma 6 5 2 6" xfId="7863"/>
    <cellStyle name="Comma 6 5 3" xfId="2474"/>
    <cellStyle name="Comma 6 5 3 2" xfId="2475"/>
    <cellStyle name="Comma 6 5 3 2 2" xfId="2476"/>
    <cellStyle name="Comma 6 5 3 2 2 2" xfId="5176"/>
    <cellStyle name="Comma 6 5 3 2 2 2 2" xfId="10518"/>
    <cellStyle name="Comma 6 5 3 2 2 3" xfId="7870"/>
    <cellStyle name="Comma 6 5 3 2 3" xfId="5175"/>
    <cellStyle name="Comma 6 5 3 2 3 2" xfId="10517"/>
    <cellStyle name="Comma 6 5 3 2 4" xfId="7869"/>
    <cellStyle name="Comma 6 5 3 3" xfId="2477"/>
    <cellStyle name="Comma 6 5 3 3 2" xfId="5177"/>
    <cellStyle name="Comma 6 5 3 3 2 2" xfId="10519"/>
    <cellStyle name="Comma 6 5 3 3 3" xfId="7871"/>
    <cellStyle name="Comma 6 5 3 4" xfId="2478"/>
    <cellStyle name="Comma 6 5 3 4 2" xfId="5178"/>
    <cellStyle name="Comma 6 5 3 4 2 2" xfId="10520"/>
    <cellStyle name="Comma 6 5 3 4 3" xfId="7872"/>
    <cellStyle name="Comma 6 5 3 5" xfId="5174"/>
    <cellStyle name="Comma 6 5 3 5 2" xfId="10516"/>
    <cellStyle name="Comma 6 5 3 6" xfId="7868"/>
    <cellStyle name="Comma 6 5 4" xfId="2479"/>
    <cellStyle name="Comma 6 5 4 2" xfId="2480"/>
    <cellStyle name="Comma 6 5 4 2 2" xfId="2481"/>
    <cellStyle name="Comma 6 5 4 2 2 2" xfId="5181"/>
    <cellStyle name="Comma 6 5 4 2 2 2 2" xfId="10523"/>
    <cellStyle name="Comma 6 5 4 2 2 3" xfId="7875"/>
    <cellStyle name="Comma 6 5 4 2 3" xfId="5180"/>
    <cellStyle name="Comma 6 5 4 2 3 2" xfId="10522"/>
    <cellStyle name="Comma 6 5 4 2 4" xfId="7874"/>
    <cellStyle name="Comma 6 5 4 3" xfId="2482"/>
    <cellStyle name="Comma 6 5 4 3 2" xfId="5182"/>
    <cellStyle name="Comma 6 5 4 3 2 2" xfId="10524"/>
    <cellStyle name="Comma 6 5 4 3 3" xfId="7876"/>
    <cellStyle name="Comma 6 5 4 4" xfId="2483"/>
    <cellStyle name="Comma 6 5 4 4 2" xfId="5183"/>
    <cellStyle name="Comma 6 5 4 4 2 2" xfId="10525"/>
    <cellStyle name="Comma 6 5 4 4 3" xfId="7877"/>
    <cellStyle name="Comma 6 5 4 5" xfId="5179"/>
    <cellStyle name="Comma 6 5 4 5 2" xfId="10521"/>
    <cellStyle name="Comma 6 5 4 6" xfId="7873"/>
    <cellStyle name="Comma 6 5 5" xfId="2484"/>
    <cellStyle name="Comma 6 5 5 2" xfId="2485"/>
    <cellStyle name="Comma 6 5 5 2 2" xfId="2486"/>
    <cellStyle name="Comma 6 5 5 2 2 2" xfId="5186"/>
    <cellStyle name="Comma 6 5 5 2 2 2 2" xfId="10528"/>
    <cellStyle name="Comma 6 5 5 2 2 3" xfId="7880"/>
    <cellStyle name="Comma 6 5 5 2 3" xfId="5185"/>
    <cellStyle name="Comma 6 5 5 2 3 2" xfId="10527"/>
    <cellStyle name="Comma 6 5 5 2 4" xfId="7879"/>
    <cellStyle name="Comma 6 5 5 3" xfId="2487"/>
    <cellStyle name="Comma 6 5 5 3 2" xfId="5187"/>
    <cellStyle name="Comma 6 5 5 3 2 2" xfId="10529"/>
    <cellStyle name="Comma 6 5 5 3 3" xfId="7881"/>
    <cellStyle name="Comma 6 5 5 4" xfId="2488"/>
    <cellStyle name="Comma 6 5 5 4 2" xfId="5188"/>
    <cellStyle name="Comma 6 5 5 4 2 2" xfId="10530"/>
    <cellStyle name="Comma 6 5 5 4 3" xfId="7882"/>
    <cellStyle name="Comma 6 5 5 5" xfId="5184"/>
    <cellStyle name="Comma 6 5 5 5 2" xfId="10526"/>
    <cellStyle name="Comma 6 5 5 6" xfId="7878"/>
    <cellStyle name="Comma 6 5 6" xfId="2489"/>
    <cellStyle name="Comma 6 5 6 2" xfId="2490"/>
    <cellStyle name="Comma 6 5 6 2 2" xfId="5190"/>
    <cellStyle name="Comma 6 5 6 2 2 2" xfId="10532"/>
    <cellStyle name="Comma 6 5 6 2 3" xfId="7884"/>
    <cellStyle name="Comma 6 5 6 3" xfId="2491"/>
    <cellStyle name="Comma 6 5 6 3 2" xfId="5191"/>
    <cellStyle name="Comma 6 5 6 3 2 2" xfId="10533"/>
    <cellStyle name="Comma 6 5 6 3 3" xfId="7885"/>
    <cellStyle name="Comma 6 5 6 4" xfId="5189"/>
    <cellStyle name="Comma 6 5 6 4 2" xfId="10531"/>
    <cellStyle name="Comma 6 5 6 5" xfId="7883"/>
    <cellStyle name="Comma 6 5 7" xfId="2492"/>
    <cellStyle name="Comma 6 5 7 2" xfId="2493"/>
    <cellStyle name="Comma 6 5 7 2 2" xfId="5193"/>
    <cellStyle name="Comma 6 5 7 2 2 2" xfId="10535"/>
    <cellStyle name="Comma 6 5 7 2 3" xfId="7887"/>
    <cellStyle name="Comma 6 5 7 3" xfId="5192"/>
    <cellStyle name="Comma 6 5 7 3 2" xfId="10534"/>
    <cellStyle name="Comma 6 5 7 4" xfId="7886"/>
    <cellStyle name="Comma 6 5 8" xfId="2494"/>
    <cellStyle name="Comma 6 5 8 2" xfId="5194"/>
    <cellStyle name="Comma 6 5 8 2 2" xfId="10536"/>
    <cellStyle name="Comma 6 5 8 3" xfId="7888"/>
    <cellStyle name="Comma 6 5 9" xfId="2495"/>
    <cellStyle name="Comma 6 5 9 2" xfId="5195"/>
    <cellStyle name="Comma 6 5 9 2 2" xfId="10537"/>
    <cellStyle name="Comma 6 5 9 3" xfId="7889"/>
    <cellStyle name="Comma 6 6" xfId="2496"/>
    <cellStyle name="Comma 6 6 2" xfId="2497"/>
    <cellStyle name="Comma 6 6 2 2" xfId="2498"/>
    <cellStyle name="Comma 6 6 2 2 2" xfId="5198"/>
    <cellStyle name="Comma 6 6 2 2 2 2" xfId="10540"/>
    <cellStyle name="Comma 6 6 2 2 3" xfId="7892"/>
    <cellStyle name="Comma 6 6 2 3" xfId="5197"/>
    <cellStyle name="Comma 6 6 2 3 2" xfId="10539"/>
    <cellStyle name="Comma 6 6 2 4" xfId="7891"/>
    <cellStyle name="Comma 6 6 3" xfId="2499"/>
    <cellStyle name="Comma 6 6 3 2" xfId="5199"/>
    <cellStyle name="Comma 6 6 3 2 2" xfId="10541"/>
    <cellStyle name="Comma 6 6 3 3" xfId="7893"/>
    <cellStyle name="Comma 6 6 4" xfId="2500"/>
    <cellStyle name="Comma 6 6 4 2" xfId="5200"/>
    <cellStyle name="Comma 6 6 4 2 2" xfId="10542"/>
    <cellStyle name="Comma 6 6 4 3" xfId="7894"/>
    <cellStyle name="Comma 6 6 5" xfId="5196"/>
    <cellStyle name="Comma 6 6 5 2" xfId="10538"/>
    <cellStyle name="Comma 6 6 6" xfId="7890"/>
    <cellStyle name="Comma 6 7" xfId="2501"/>
    <cellStyle name="Comma 6 7 2" xfId="2502"/>
    <cellStyle name="Comma 6 7 2 2" xfId="2503"/>
    <cellStyle name="Comma 6 7 2 2 2" xfId="5203"/>
    <cellStyle name="Comma 6 7 2 2 2 2" xfId="10545"/>
    <cellStyle name="Comma 6 7 2 2 3" xfId="7897"/>
    <cellStyle name="Comma 6 7 2 3" xfId="5202"/>
    <cellStyle name="Comma 6 7 2 3 2" xfId="10544"/>
    <cellStyle name="Comma 6 7 2 4" xfId="7896"/>
    <cellStyle name="Comma 6 7 3" xfId="2504"/>
    <cellStyle name="Comma 6 7 3 2" xfId="5204"/>
    <cellStyle name="Comma 6 7 3 2 2" xfId="10546"/>
    <cellStyle name="Comma 6 7 3 3" xfId="7898"/>
    <cellStyle name="Comma 6 7 4" xfId="2505"/>
    <cellStyle name="Comma 6 7 4 2" xfId="5205"/>
    <cellStyle name="Comma 6 7 4 2 2" xfId="10547"/>
    <cellStyle name="Comma 6 7 4 3" xfId="7899"/>
    <cellStyle name="Comma 6 7 5" xfId="5201"/>
    <cellStyle name="Comma 6 7 5 2" xfId="10543"/>
    <cellStyle name="Comma 6 7 6" xfId="7895"/>
    <cellStyle name="Comma 6 8" xfId="2506"/>
    <cellStyle name="Comma 6 8 2" xfId="2507"/>
    <cellStyle name="Comma 6 8 2 2" xfId="2508"/>
    <cellStyle name="Comma 6 8 2 2 2" xfId="5208"/>
    <cellStyle name="Comma 6 8 2 2 2 2" xfId="10550"/>
    <cellStyle name="Comma 6 8 2 2 3" xfId="7902"/>
    <cellStyle name="Comma 6 8 2 3" xfId="5207"/>
    <cellStyle name="Comma 6 8 2 3 2" xfId="10549"/>
    <cellStyle name="Comma 6 8 2 4" xfId="7901"/>
    <cellStyle name="Comma 6 8 3" xfId="2509"/>
    <cellStyle name="Comma 6 8 3 2" xfId="5209"/>
    <cellStyle name="Comma 6 8 3 2 2" xfId="10551"/>
    <cellStyle name="Comma 6 8 3 3" xfId="7903"/>
    <cellStyle name="Comma 6 8 4" xfId="2510"/>
    <cellStyle name="Comma 6 8 4 2" xfId="5210"/>
    <cellStyle name="Comma 6 8 4 2 2" xfId="10552"/>
    <cellStyle name="Comma 6 8 4 3" xfId="7904"/>
    <cellStyle name="Comma 6 8 5" xfId="5206"/>
    <cellStyle name="Comma 6 8 5 2" xfId="10548"/>
    <cellStyle name="Comma 6 8 6" xfId="7900"/>
    <cellStyle name="Comma 6 9" xfId="2511"/>
    <cellStyle name="Comma 6 9 2" xfId="2512"/>
    <cellStyle name="Comma 6 9 2 2" xfId="2513"/>
    <cellStyle name="Comma 6 9 2 2 2" xfId="5213"/>
    <cellStyle name="Comma 6 9 2 2 2 2" xfId="10555"/>
    <cellStyle name="Comma 6 9 2 2 3" xfId="7907"/>
    <cellStyle name="Comma 6 9 2 3" xfId="5212"/>
    <cellStyle name="Comma 6 9 2 3 2" xfId="10554"/>
    <cellStyle name="Comma 6 9 2 4" xfId="7906"/>
    <cellStyle name="Comma 6 9 3" xfId="2514"/>
    <cellStyle name="Comma 6 9 3 2" xfId="5214"/>
    <cellStyle name="Comma 6 9 3 2 2" xfId="10556"/>
    <cellStyle name="Comma 6 9 3 3" xfId="7908"/>
    <cellStyle name="Comma 6 9 4" xfId="2515"/>
    <cellStyle name="Comma 6 9 4 2" xfId="5215"/>
    <cellStyle name="Comma 6 9 4 2 2" xfId="10557"/>
    <cellStyle name="Comma 6 9 4 3" xfId="7909"/>
    <cellStyle name="Comma 6 9 5" xfId="5211"/>
    <cellStyle name="Comma 6 9 5 2" xfId="10553"/>
    <cellStyle name="Comma 6 9 6" xfId="7905"/>
    <cellStyle name="Comma 7" xfId="125"/>
    <cellStyle name="Comma 7 10" xfId="2517"/>
    <cellStyle name="Comma 7 10 2" xfId="2518"/>
    <cellStyle name="Comma 7 10 2 2" xfId="5218"/>
    <cellStyle name="Comma 7 10 2 2 2" xfId="10560"/>
    <cellStyle name="Comma 7 10 2 3" xfId="7912"/>
    <cellStyle name="Comma 7 10 3" xfId="2519"/>
    <cellStyle name="Comma 7 10 3 2" xfId="5219"/>
    <cellStyle name="Comma 7 10 3 2 2" xfId="10561"/>
    <cellStyle name="Comma 7 10 3 3" xfId="7913"/>
    <cellStyle name="Comma 7 10 4" xfId="5217"/>
    <cellStyle name="Comma 7 10 4 2" xfId="10559"/>
    <cellStyle name="Comma 7 10 5" xfId="7911"/>
    <cellStyle name="Comma 7 11" xfId="2520"/>
    <cellStyle name="Comma 7 11 2" xfId="2521"/>
    <cellStyle name="Comma 7 11 2 2" xfId="5221"/>
    <cellStyle name="Comma 7 11 2 2 2" xfId="10563"/>
    <cellStyle name="Comma 7 11 2 3" xfId="7915"/>
    <cellStyle name="Comma 7 11 3" xfId="5220"/>
    <cellStyle name="Comma 7 11 3 2" xfId="10562"/>
    <cellStyle name="Comma 7 11 4" xfId="7914"/>
    <cellStyle name="Comma 7 12" xfId="2522"/>
    <cellStyle name="Comma 7 12 2" xfId="5222"/>
    <cellStyle name="Comma 7 12 2 2" xfId="10564"/>
    <cellStyle name="Comma 7 12 3" xfId="7916"/>
    <cellStyle name="Comma 7 13" xfId="2523"/>
    <cellStyle name="Comma 7 13 2" xfId="5223"/>
    <cellStyle name="Comma 7 13 2 2" xfId="10565"/>
    <cellStyle name="Comma 7 13 3" xfId="7917"/>
    <cellStyle name="Comma 7 14" xfId="5216"/>
    <cellStyle name="Comma 7 14 2" xfId="10558"/>
    <cellStyle name="Comma 7 15" xfId="7910"/>
    <cellStyle name="Comma 7 16" xfId="11016"/>
    <cellStyle name="Comma 7 17" xfId="10994"/>
    <cellStyle name="Comma 7 18" xfId="2516"/>
    <cellStyle name="Comma 7 2" xfId="2524"/>
    <cellStyle name="Comma 7 2 10" xfId="2525"/>
    <cellStyle name="Comma 7 2 10 2" xfId="5225"/>
    <cellStyle name="Comma 7 2 10 2 2" xfId="10567"/>
    <cellStyle name="Comma 7 2 10 3" xfId="7919"/>
    <cellStyle name="Comma 7 2 11" xfId="5224"/>
    <cellStyle name="Comma 7 2 11 2" xfId="10566"/>
    <cellStyle name="Comma 7 2 12" xfId="7918"/>
    <cellStyle name="Comma 7 2 2" xfId="2526"/>
    <cellStyle name="Comma 7 2 2 10" xfId="5226"/>
    <cellStyle name="Comma 7 2 2 10 2" xfId="10568"/>
    <cellStyle name="Comma 7 2 2 11" xfId="7920"/>
    <cellStyle name="Comma 7 2 2 2" xfId="2527"/>
    <cellStyle name="Comma 7 2 2 2 2" xfId="2528"/>
    <cellStyle name="Comma 7 2 2 2 2 2" xfId="2529"/>
    <cellStyle name="Comma 7 2 2 2 2 2 2" xfId="5229"/>
    <cellStyle name="Comma 7 2 2 2 2 2 2 2" xfId="10571"/>
    <cellStyle name="Comma 7 2 2 2 2 2 3" xfId="7923"/>
    <cellStyle name="Comma 7 2 2 2 2 3" xfId="5228"/>
    <cellStyle name="Comma 7 2 2 2 2 3 2" xfId="10570"/>
    <cellStyle name="Comma 7 2 2 2 2 4" xfId="7922"/>
    <cellStyle name="Comma 7 2 2 2 3" xfId="2530"/>
    <cellStyle name="Comma 7 2 2 2 3 2" xfId="5230"/>
    <cellStyle name="Comma 7 2 2 2 3 2 2" xfId="10572"/>
    <cellStyle name="Comma 7 2 2 2 3 3" xfId="7924"/>
    <cellStyle name="Comma 7 2 2 2 4" xfId="2531"/>
    <cellStyle name="Comma 7 2 2 2 4 2" xfId="5231"/>
    <cellStyle name="Comma 7 2 2 2 4 2 2" xfId="10573"/>
    <cellStyle name="Comma 7 2 2 2 4 3" xfId="7925"/>
    <cellStyle name="Comma 7 2 2 2 5" xfId="5227"/>
    <cellStyle name="Comma 7 2 2 2 5 2" xfId="10569"/>
    <cellStyle name="Comma 7 2 2 2 6" xfId="7921"/>
    <cellStyle name="Comma 7 2 2 3" xfId="2532"/>
    <cellStyle name="Comma 7 2 2 3 2" xfId="2533"/>
    <cellStyle name="Comma 7 2 2 3 2 2" xfId="2534"/>
    <cellStyle name="Comma 7 2 2 3 2 2 2" xfId="5234"/>
    <cellStyle name="Comma 7 2 2 3 2 2 2 2" xfId="10576"/>
    <cellStyle name="Comma 7 2 2 3 2 2 3" xfId="7928"/>
    <cellStyle name="Comma 7 2 2 3 2 3" xfId="5233"/>
    <cellStyle name="Comma 7 2 2 3 2 3 2" xfId="10575"/>
    <cellStyle name="Comma 7 2 2 3 2 4" xfId="7927"/>
    <cellStyle name="Comma 7 2 2 3 3" xfId="2535"/>
    <cellStyle name="Comma 7 2 2 3 3 2" xfId="5235"/>
    <cellStyle name="Comma 7 2 2 3 3 2 2" xfId="10577"/>
    <cellStyle name="Comma 7 2 2 3 3 3" xfId="7929"/>
    <cellStyle name="Comma 7 2 2 3 4" xfId="2536"/>
    <cellStyle name="Comma 7 2 2 3 4 2" xfId="5236"/>
    <cellStyle name="Comma 7 2 2 3 4 2 2" xfId="10578"/>
    <cellStyle name="Comma 7 2 2 3 4 3" xfId="7930"/>
    <cellStyle name="Comma 7 2 2 3 5" xfId="5232"/>
    <cellStyle name="Comma 7 2 2 3 5 2" xfId="10574"/>
    <cellStyle name="Comma 7 2 2 3 6" xfId="7926"/>
    <cellStyle name="Comma 7 2 2 4" xfId="2537"/>
    <cellStyle name="Comma 7 2 2 4 2" xfId="2538"/>
    <cellStyle name="Comma 7 2 2 4 2 2" xfId="2539"/>
    <cellStyle name="Comma 7 2 2 4 2 2 2" xfId="5239"/>
    <cellStyle name="Comma 7 2 2 4 2 2 2 2" xfId="10581"/>
    <cellStyle name="Comma 7 2 2 4 2 2 3" xfId="7933"/>
    <cellStyle name="Comma 7 2 2 4 2 3" xfId="5238"/>
    <cellStyle name="Comma 7 2 2 4 2 3 2" xfId="10580"/>
    <cellStyle name="Comma 7 2 2 4 2 4" xfId="7932"/>
    <cellStyle name="Comma 7 2 2 4 3" xfId="2540"/>
    <cellStyle name="Comma 7 2 2 4 3 2" xfId="5240"/>
    <cellStyle name="Comma 7 2 2 4 3 2 2" xfId="10582"/>
    <cellStyle name="Comma 7 2 2 4 3 3" xfId="7934"/>
    <cellStyle name="Comma 7 2 2 4 4" xfId="2541"/>
    <cellStyle name="Comma 7 2 2 4 4 2" xfId="5241"/>
    <cellStyle name="Comma 7 2 2 4 4 2 2" xfId="10583"/>
    <cellStyle name="Comma 7 2 2 4 4 3" xfId="7935"/>
    <cellStyle name="Comma 7 2 2 4 5" xfId="5237"/>
    <cellStyle name="Comma 7 2 2 4 5 2" xfId="10579"/>
    <cellStyle name="Comma 7 2 2 4 6" xfId="7931"/>
    <cellStyle name="Comma 7 2 2 5" xfId="2542"/>
    <cellStyle name="Comma 7 2 2 5 2" xfId="2543"/>
    <cellStyle name="Comma 7 2 2 5 2 2" xfId="2544"/>
    <cellStyle name="Comma 7 2 2 5 2 2 2" xfId="5244"/>
    <cellStyle name="Comma 7 2 2 5 2 2 2 2" xfId="10586"/>
    <cellStyle name="Comma 7 2 2 5 2 2 3" xfId="7938"/>
    <cellStyle name="Comma 7 2 2 5 2 3" xfId="5243"/>
    <cellStyle name="Comma 7 2 2 5 2 3 2" xfId="10585"/>
    <cellStyle name="Comma 7 2 2 5 2 4" xfId="7937"/>
    <cellStyle name="Comma 7 2 2 5 3" xfId="2545"/>
    <cellStyle name="Comma 7 2 2 5 3 2" xfId="5245"/>
    <cellStyle name="Comma 7 2 2 5 3 2 2" xfId="10587"/>
    <cellStyle name="Comma 7 2 2 5 3 3" xfId="7939"/>
    <cellStyle name="Comma 7 2 2 5 4" xfId="2546"/>
    <cellStyle name="Comma 7 2 2 5 4 2" xfId="5246"/>
    <cellStyle name="Comma 7 2 2 5 4 2 2" xfId="10588"/>
    <cellStyle name="Comma 7 2 2 5 4 3" xfId="7940"/>
    <cellStyle name="Comma 7 2 2 5 5" xfId="5242"/>
    <cellStyle name="Comma 7 2 2 5 5 2" xfId="10584"/>
    <cellStyle name="Comma 7 2 2 5 6" xfId="7936"/>
    <cellStyle name="Comma 7 2 2 6" xfId="2547"/>
    <cellStyle name="Comma 7 2 2 6 2" xfId="2548"/>
    <cellStyle name="Comma 7 2 2 6 2 2" xfId="5248"/>
    <cellStyle name="Comma 7 2 2 6 2 2 2" xfId="10590"/>
    <cellStyle name="Comma 7 2 2 6 2 3" xfId="7942"/>
    <cellStyle name="Comma 7 2 2 6 3" xfId="2549"/>
    <cellStyle name="Comma 7 2 2 6 3 2" xfId="5249"/>
    <cellStyle name="Comma 7 2 2 6 3 2 2" xfId="10591"/>
    <cellStyle name="Comma 7 2 2 6 3 3" xfId="7943"/>
    <cellStyle name="Comma 7 2 2 6 4" xfId="5247"/>
    <cellStyle name="Comma 7 2 2 6 4 2" xfId="10589"/>
    <cellStyle name="Comma 7 2 2 6 5" xfId="7941"/>
    <cellStyle name="Comma 7 2 2 7" xfId="2550"/>
    <cellStyle name="Comma 7 2 2 7 2" xfId="2551"/>
    <cellStyle name="Comma 7 2 2 7 2 2" xfId="5251"/>
    <cellStyle name="Comma 7 2 2 7 2 2 2" xfId="10593"/>
    <cellStyle name="Comma 7 2 2 7 2 3" xfId="7945"/>
    <cellStyle name="Comma 7 2 2 7 3" xfId="5250"/>
    <cellStyle name="Comma 7 2 2 7 3 2" xfId="10592"/>
    <cellStyle name="Comma 7 2 2 7 4" xfId="7944"/>
    <cellStyle name="Comma 7 2 2 8" xfId="2552"/>
    <cellStyle name="Comma 7 2 2 8 2" xfId="5252"/>
    <cellStyle name="Comma 7 2 2 8 2 2" xfId="10594"/>
    <cellStyle name="Comma 7 2 2 8 3" xfId="7946"/>
    <cellStyle name="Comma 7 2 2 9" xfId="2553"/>
    <cellStyle name="Comma 7 2 2 9 2" xfId="5253"/>
    <cellStyle name="Comma 7 2 2 9 2 2" xfId="10595"/>
    <cellStyle name="Comma 7 2 2 9 3" xfId="7947"/>
    <cellStyle name="Comma 7 2 3" xfId="2554"/>
    <cellStyle name="Comma 7 2 3 2" xfId="2555"/>
    <cellStyle name="Comma 7 2 3 2 2" xfId="2556"/>
    <cellStyle name="Comma 7 2 3 2 2 2" xfId="5256"/>
    <cellStyle name="Comma 7 2 3 2 2 2 2" xfId="10598"/>
    <cellStyle name="Comma 7 2 3 2 2 3" xfId="7950"/>
    <cellStyle name="Comma 7 2 3 2 3" xfId="5255"/>
    <cellStyle name="Comma 7 2 3 2 3 2" xfId="10597"/>
    <cellStyle name="Comma 7 2 3 2 4" xfId="7949"/>
    <cellStyle name="Comma 7 2 3 3" xfId="2557"/>
    <cellStyle name="Comma 7 2 3 3 2" xfId="5257"/>
    <cellStyle name="Comma 7 2 3 3 2 2" xfId="10599"/>
    <cellStyle name="Comma 7 2 3 3 3" xfId="7951"/>
    <cellStyle name="Comma 7 2 3 4" xfId="2558"/>
    <cellStyle name="Comma 7 2 3 4 2" xfId="5258"/>
    <cellStyle name="Comma 7 2 3 4 2 2" xfId="10600"/>
    <cellStyle name="Comma 7 2 3 4 3" xfId="7952"/>
    <cellStyle name="Comma 7 2 3 5" xfId="5254"/>
    <cellStyle name="Comma 7 2 3 5 2" xfId="10596"/>
    <cellStyle name="Comma 7 2 3 6" xfId="7948"/>
    <cellStyle name="Comma 7 2 4" xfId="2559"/>
    <cellStyle name="Comma 7 2 4 2" xfId="2560"/>
    <cellStyle name="Comma 7 2 4 2 2" xfId="2561"/>
    <cellStyle name="Comma 7 2 4 2 2 2" xfId="5261"/>
    <cellStyle name="Comma 7 2 4 2 2 2 2" xfId="10603"/>
    <cellStyle name="Comma 7 2 4 2 2 3" xfId="7955"/>
    <cellStyle name="Comma 7 2 4 2 3" xfId="5260"/>
    <cellStyle name="Comma 7 2 4 2 3 2" xfId="10602"/>
    <cellStyle name="Comma 7 2 4 2 4" xfId="7954"/>
    <cellStyle name="Comma 7 2 4 3" xfId="2562"/>
    <cellStyle name="Comma 7 2 4 3 2" xfId="5262"/>
    <cellStyle name="Comma 7 2 4 3 2 2" xfId="10604"/>
    <cellStyle name="Comma 7 2 4 3 3" xfId="7956"/>
    <cellStyle name="Comma 7 2 4 4" xfId="2563"/>
    <cellStyle name="Comma 7 2 4 4 2" xfId="5263"/>
    <cellStyle name="Comma 7 2 4 4 2 2" xfId="10605"/>
    <cellStyle name="Comma 7 2 4 4 3" xfId="7957"/>
    <cellStyle name="Comma 7 2 4 5" xfId="5259"/>
    <cellStyle name="Comma 7 2 4 5 2" xfId="10601"/>
    <cellStyle name="Comma 7 2 4 6" xfId="7953"/>
    <cellStyle name="Comma 7 2 5" xfId="2564"/>
    <cellStyle name="Comma 7 2 5 2" xfId="2565"/>
    <cellStyle name="Comma 7 2 5 2 2" xfId="2566"/>
    <cellStyle name="Comma 7 2 5 2 2 2" xfId="5266"/>
    <cellStyle name="Comma 7 2 5 2 2 2 2" xfId="10608"/>
    <cellStyle name="Comma 7 2 5 2 2 3" xfId="7960"/>
    <cellStyle name="Comma 7 2 5 2 3" xfId="5265"/>
    <cellStyle name="Comma 7 2 5 2 3 2" xfId="10607"/>
    <cellStyle name="Comma 7 2 5 2 4" xfId="7959"/>
    <cellStyle name="Comma 7 2 5 3" xfId="2567"/>
    <cellStyle name="Comma 7 2 5 3 2" xfId="5267"/>
    <cellStyle name="Comma 7 2 5 3 2 2" xfId="10609"/>
    <cellStyle name="Comma 7 2 5 3 3" xfId="7961"/>
    <cellStyle name="Comma 7 2 5 4" xfId="2568"/>
    <cellStyle name="Comma 7 2 5 4 2" xfId="5268"/>
    <cellStyle name="Comma 7 2 5 4 2 2" xfId="10610"/>
    <cellStyle name="Comma 7 2 5 4 3" xfId="7962"/>
    <cellStyle name="Comma 7 2 5 5" xfId="5264"/>
    <cellStyle name="Comma 7 2 5 5 2" xfId="10606"/>
    <cellStyle name="Comma 7 2 5 6" xfId="7958"/>
    <cellStyle name="Comma 7 2 6" xfId="2569"/>
    <cellStyle name="Comma 7 2 6 2" xfId="2570"/>
    <cellStyle name="Comma 7 2 6 2 2" xfId="2571"/>
    <cellStyle name="Comma 7 2 6 2 2 2" xfId="5271"/>
    <cellStyle name="Comma 7 2 6 2 2 2 2" xfId="10613"/>
    <cellStyle name="Comma 7 2 6 2 2 3" xfId="7965"/>
    <cellStyle name="Comma 7 2 6 2 3" xfId="5270"/>
    <cellStyle name="Comma 7 2 6 2 3 2" xfId="10612"/>
    <cellStyle name="Comma 7 2 6 2 4" xfId="7964"/>
    <cellStyle name="Comma 7 2 6 3" xfId="2572"/>
    <cellStyle name="Comma 7 2 6 3 2" xfId="5272"/>
    <cellStyle name="Comma 7 2 6 3 2 2" xfId="10614"/>
    <cellStyle name="Comma 7 2 6 3 3" xfId="7966"/>
    <cellStyle name="Comma 7 2 6 4" xfId="2573"/>
    <cellStyle name="Comma 7 2 6 4 2" xfId="5273"/>
    <cellStyle name="Comma 7 2 6 4 2 2" xfId="10615"/>
    <cellStyle name="Comma 7 2 6 4 3" xfId="7967"/>
    <cellStyle name="Comma 7 2 6 5" xfId="5269"/>
    <cellStyle name="Comma 7 2 6 5 2" xfId="10611"/>
    <cellStyle name="Comma 7 2 6 6" xfId="7963"/>
    <cellStyle name="Comma 7 2 7" xfId="2574"/>
    <cellStyle name="Comma 7 2 7 2" xfId="2575"/>
    <cellStyle name="Comma 7 2 7 2 2" xfId="5275"/>
    <cellStyle name="Comma 7 2 7 2 2 2" xfId="10617"/>
    <cellStyle name="Comma 7 2 7 2 3" xfId="7969"/>
    <cellStyle name="Comma 7 2 7 3" xfId="2576"/>
    <cellStyle name="Comma 7 2 7 3 2" xfId="5276"/>
    <cellStyle name="Comma 7 2 7 3 2 2" xfId="10618"/>
    <cellStyle name="Comma 7 2 7 3 3" xfId="7970"/>
    <cellStyle name="Comma 7 2 7 4" xfId="5274"/>
    <cellStyle name="Comma 7 2 7 4 2" xfId="10616"/>
    <cellStyle name="Comma 7 2 7 5" xfId="7968"/>
    <cellStyle name="Comma 7 2 8" xfId="2577"/>
    <cellStyle name="Comma 7 2 8 2" xfId="2578"/>
    <cellStyle name="Comma 7 2 8 2 2" xfId="5278"/>
    <cellStyle name="Comma 7 2 8 2 2 2" xfId="10620"/>
    <cellStyle name="Comma 7 2 8 2 3" xfId="7972"/>
    <cellStyle name="Comma 7 2 8 3" xfId="5277"/>
    <cellStyle name="Comma 7 2 8 3 2" xfId="10619"/>
    <cellStyle name="Comma 7 2 8 4" xfId="7971"/>
    <cellStyle name="Comma 7 2 9" xfId="2579"/>
    <cellStyle name="Comma 7 2 9 2" xfId="5279"/>
    <cellStyle name="Comma 7 2 9 2 2" xfId="10621"/>
    <cellStyle name="Comma 7 2 9 3" xfId="7973"/>
    <cellStyle name="Comma 7 3" xfId="2580"/>
    <cellStyle name="Comma 7 3 10" xfId="2581"/>
    <cellStyle name="Comma 7 3 10 2" xfId="5281"/>
    <cellStyle name="Comma 7 3 10 2 2" xfId="10623"/>
    <cellStyle name="Comma 7 3 10 3" xfId="7975"/>
    <cellStyle name="Comma 7 3 11" xfId="5280"/>
    <cellStyle name="Comma 7 3 11 2" xfId="10622"/>
    <cellStyle name="Comma 7 3 12" xfId="7974"/>
    <cellStyle name="Comma 7 3 2" xfId="2582"/>
    <cellStyle name="Comma 7 3 2 10" xfId="5282"/>
    <cellStyle name="Comma 7 3 2 10 2" xfId="10624"/>
    <cellStyle name="Comma 7 3 2 11" xfId="7976"/>
    <cellStyle name="Comma 7 3 2 2" xfId="2583"/>
    <cellStyle name="Comma 7 3 2 2 2" xfId="2584"/>
    <cellStyle name="Comma 7 3 2 2 2 2" xfId="2585"/>
    <cellStyle name="Comma 7 3 2 2 2 2 2" xfId="5285"/>
    <cellStyle name="Comma 7 3 2 2 2 2 2 2" xfId="10627"/>
    <cellStyle name="Comma 7 3 2 2 2 2 3" xfId="7979"/>
    <cellStyle name="Comma 7 3 2 2 2 3" xfId="5284"/>
    <cellStyle name="Comma 7 3 2 2 2 3 2" xfId="10626"/>
    <cellStyle name="Comma 7 3 2 2 2 4" xfId="7978"/>
    <cellStyle name="Comma 7 3 2 2 3" xfId="2586"/>
    <cellStyle name="Comma 7 3 2 2 3 2" xfId="5286"/>
    <cellStyle name="Comma 7 3 2 2 3 2 2" xfId="10628"/>
    <cellStyle name="Comma 7 3 2 2 3 3" xfId="7980"/>
    <cellStyle name="Comma 7 3 2 2 4" xfId="2587"/>
    <cellStyle name="Comma 7 3 2 2 4 2" xfId="5287"/>
    <cellStyle name="Comma 7 3 2 2 4 2 2" xfId="10629"/>
    <cellStyle name="Comma 7 3 2 2 4 3" xfId="7981"/>
    <cellStyle name="Comma 7 3 2 2 5" xfId="5283"/>
    <cellStyle name="Comma 7 3 2 2 5 2" xfId="10625"/>
    <cellStyle name="Comma 7 3 2 2 6" xfId="7977"/>
    <cellStyle name="Comma 7 3 2 3" xfId="2588"/>
    <cellStyle name="Comma 7 3 2 3 2" xfId="2589"/>
    <cellStyle name="Comma 7 3 2 3 2 2" xfId="2590"/>
    <cellStyle name="Comma 7 3 2 3 2 2 2" xfId="5290"/>
    <cellStyle name="Comma 7 3 2 3 2 2 2 2" xfId="10632"/>
    <cellStyle name="Comma 7 3 2 3 2 2 3" xfId="7984"/>
    <cellStyle name="Comma 7 3 2 3 2 3" xfId="5289"/>
    <cellStyle name="Comma 7 3 2 3 2 3 2" xfId="10631"/>
    <cellStyle name="Comma 7 3 2 3 2 4" xfId="7983"/>
    <cellStyle name="Comma 7 3 2 3 3" xfId="2591"/>
    <cellStyle name="Comma 7 3 2 3 3 2" xfId="5291"/>
    <cellStyle name="Comma 7 3 2 3 3 2 2" xfId="10633"/>
    <cellStyle name="Comma 7 3 2 3 3 3" xfId="7985"/>
    <cellStyle name="Comma 7 3 2 3 4" xfId="2592"/>
    <cellStyle name="Comma 7 3 2 3 4 2" xfId="5292"/>
    <cellStyle name="Comma 7 3 2 3 4 2 2" xfId="10634"/>
    <cellStyle name="Comma 7 3 2 3 4 3" xfId="7986"/>
    <cellStyle name="Comma 7 3 2 3 5" xfId="5288"/>
    <cellStyle name="Comma 7 3 2 3 5 2" xfId="10630"/>
    <cellStyle name="Comma 7 3 2 3 6" xfId="7982"/>
    <cellStyle name="Comma 7 3 2 4" xfId="2593"/>
    <cellStyle name="Comma 7 3 2 4 2" xfId="2594"/>
    <cellStyle name="Comma 7 3 2 4 2 2" xfId="2595"/>
    <cellStyle name="Comma 7 3 2 4 2 2 2" xfId="5295"/>
    <cellStyle name="Comma 7 3 2 4 2 2 2 2" xfId="10637"/>
    <cellStyle name="Comma 7 3 2 4 2 2 3" xfId="7989"/>
    <cellStyle name="Comma 7 3 2 4 2 3" xfId="5294"/>
    <cellStyle name="Comma 7 3 2 4 2 3 2" xfId="10636"/>
    <cellStyle name="Comma 7 3 2 4 2 4" xfId="7988"/>
    <cellStyle name="Comma 7 3 2 4 3" xfId="2596"/>
    <cellStyle name="Comma 7 3 2 4 3 2" xfId="5296"/>
    <cellStyle name="Comma 7 3 2 4 3 2 2" xfId="10638"/>
    <cellStyle name="Comma 7 3 2 4 3 3" xfId="7990"/>
    <cellStyle name="Comma 7 3 2 4 4" xfId="2597"/>
    <cellStyle name="Comma 7 3 2 4 4 2" xfId="5297"/>
    <cellStyle name="Comma 7 3 2 4 4 2 2" xfId="10639"/>
    <cellStyle name="Comma 7 3 2 4 4 3" xfId="7991"/>
    <cellStyle name="Comma 7 3 2 4 5" xfId="5293"/>
    <cellStyle name="Comma 7 3 2 4 5 2" xfId="10635"/>
    <cellStyle name="Comma 7 3 2 4 6" xfId="7987"/>
    <cellStyle name="Comma 7 3 2 5" xfId="2598"/>
    <cellStyle name="Comma 7 3 2 5 2" xfId="2599"/>
    <cellStyle name="Comma 7 3 2 5 2 2" xfId="2600"/>
    <cellStyle name="Comma 7 3 2 5 2 2 2" xfId="5300"/>
    <cellStyle name="Comma 7 3 2 5 2 2 2 2" xfId="10642"/>
    <cellStyle name="Comma 7 3 2 5 2 2 3" xfId="7994"/>
    <cellStyle name="Comma 7 3 2 5 2 3" xfId="5299"/>
    <cellStyle name="Comma 7 3 2 5 2 3 2" xfId="10641"/>
    <cellStyle name="Comma 7 3 2 5 2 4" xfId="7993"/>
    <cellStyle name="Comma 7 3 2 5 3" xfId="2601"/>
    <cellStyle name="Comma 7 3 2 5 3 2" xfId="5301"/>
    <cellStyle name="Comma 7 3 2 5 3 2 2" xfId="10643"/>
    <cellStyle name="Comma 7 3 2 5 3 3" xfId="7995"/>
    <cellStyle name="Comma 7 3 2 5 4" xfId="2602"/>
    <cellStyle name="Comma 7 3 2 5 4 2" xfId="5302"/>
    <cellStyle name="Comma 7 3 2 5 4 2 2" xfId="10644"/>
    <cellStyle name="Comma 7 3 2 5 4 3" xfId="7996"/>
    <cellStyle name="Comma 7 3 2 5 5" xfId="5298"/>
    <cellStyle name="Comma 7 3 2 5 5 2" xfId="10640"/>
    <cellStyle name="Comma 7 3 2 5 6" xfId="7992"/>
    <cellStyle name="Comma 7 3 2 6" xfId="2603"/>
    <cellStyle name="Comma 7 3 2 6 2" xfId="2604"/>
    <cellStyle name="Comma 7 3 2 6 2 2" xfId="5304"/>
    <cellStyle name="Comma 7 3 2 6 2 2 2" xfId="10646"/>
    <cellStyle name="Comma 7 3 2 6 2 3" xfId="7998"/>
    <cellStyle name="Comma 7 3 2 6 3" xfId="2605"/>
    <cellStyle name="Comma 7 3 2 6 3 2" xfId="5305"/>
    <cellStyle name="Comma 7 3 2 6 3 2 2" xfId="10647"/>
    <cellStyle name="Comma 7 3 2 6 3 3" xfId="7999"/>
    <cellStyle name="Comma 7 3 2 6 4" xfId="5303"/>
    <cellStyle name="Comma 7 3 2 6 4 2" xfId="10645"/>
    <cellStyle name="Comma 7 3 2 6 5" xfId="7997"/>
    <cellStyle name="Comma 7 3 2 7" xfId="2606"/>
    <cellStyle name="Comma 7 3 2 7 2" xfId="2607"/>
    <cellStyle name="Comma 7 3 2 7 2 2" xfId="5307"/>
    <cellStyle name="Comma 7 3 2 7 2 2 2" xfId="10649"/>
    <cellStyle name="Comma 7 3 2 7 2 3" xfId="8001"/>
    <cellStyle name="Comma 7 3 2 7 3" xfId="5306"/>
    <cellStyle name="Comma 7 3 2 7 3 2" xfId="10648"/>
    <cellStyle name="Comma 7 3 2 7 4" xfId="8000"/>
    <cellStyle name="Comma 7 3 2 8" xfId="2608"/>
    <cellStyle name="Comma 7 3 2 8 2" xfId="5308"/>
    <cellStyle name="Comma 7 3 2 8 2 2" xfId="10650"/>
    <cellStyle name="Comma 7 3 2 8 3" xfId="8002"/>
    <cellStyle name="Comma 7 3 2 9" xfId="2609"/>
    <cellStyle name="Comma 7 3 2 9 2" xfId="5309"/>
    <cellStyle name="Comma 7 3 2 9 2 2" xfId="10651"/>
    <cellStyle name="Comma 7 3 2 9 3" xfId="8003"/>
    <cellStyle name="Comma 7 3 3" xfId="2610"/>
    <cellStyle name="Comma 7 3 3 2" xfId="2611"/>
    <cellStyle name="Comma 7 3 3 2 2" xfId="2612"/>
    <cellStyle name="Comma 7 3 3 2 2 2" xfId="5312"/>
    <cellStyle name="Comma 7 3 3 2 2 2 2" xfId="10654"/>
    <cellStyle name="Comma 7 3 3 2 2 3" xfId="8006"/>
    <cellStyle name="Comma 7 3 3 2 3" xfId="5311"/>
    <cellStyle name="Comma 7 3 3 2 3 2" xfId="10653"/>
    <cellStyle name="Comma 7 3 3 2 4" xfId="8005"/>
    <cellStyle name="Comma 7 3 3 3" xfId="2613"/>
    <cellStyle name="Comma 7 3 3 3 2" xfId="5313"/>
    <cellStyle name="Comma 7 3 3 3 2 2" xfId="10655"/>
    <cellStyle name="Comma 7 3 3 3 3" xfId="8007"/>
    <cellStyle name="Comma 7 3 3 4" xfId="2614"/>
    <cellStyle name="Comma 7 3 3 4 2" xfId="5314"/>
    <cellStyle name="Comma 7 3 3 4 2 2" xfId="10656"/>
    <cellStyle name="Comma 7 3 3 4 3" xfId="8008"/>
    <cellStyle name="Comma 7 3 3 5" xfId="5310"/>
    <cellStyle name="Comma 7 3 3 5 2" xfId="10652"/>
    <cellStyle name="Comma 7 3 3 6" xfId="8004"/>
    <cellStyle name="Comma 7 3 4" xfId="2615"/>
    <cellStyle name="Comma 7 3 4 2" xfId="2616"/>
    <cellStyle name="Comma 7 3 4 2 2" xfId="2617"/>
    <cellStyle name="Comma 7 3 4 2 2 2" xfId="5317"/>
    <cellStyle name="Comma 7 3 4 2 2 2 2" xfId="10659"/>
    <cellStyle name="Comma 7 3 4 2 2 3" xfId="8011"/>
    <cellStyle name="Comma 7 3 4 2 3" xfId="5316"/>
    <cellStyle name="Comma 7 3 4 2 3 2" xfId="10658"/>
    <cellStyle name="Comma 7 3 4 2 4" xfId="8010"/>
    <cellStyle name="Comma 7 3 4 3" xfId="2618"/>
    <cellStyle name="Comma 7 3 4 3 2" xfId="5318"/>
    <cellStyle name="Comma 7 3 4 3 2 2" xfId="10660"/>
    <cellStyle name="Comma 7 3 4 3 3" xfId="8012"/>
    <cellStyle name="Comma 7 3 4 4" xfId="2619"/>
    <cellStyle name="Comma 7 3 4 4 2" xfId="5319"/>
    <cellStyle name="Comma 7 3 4 4 2 2" xfId="10661"/>
    <cellStyle name="Comma 7 3 4 4 3" xfId="8013"/>
    <cellStyle name="Comma 7 3 4 5" xfId="5315"/>
    <cellStyle name="Comma 7 3 4 5 2" xfId="10657"/>
    <cellStyle name="Comma 7 3 4 6" xfId="8009"/>
    <cellStyle name="Comma 7 3 5" xfId="2620"/>
    <cellStyle name="Comma 7 3 5 2" xfId="2621"/>
    <cellStyle name="Comma 7 3 5 2 2" xfId="2622"/>
    <cellStyle name="Comma 7 3 5 2 2 2" xfId="5322"/>
    <cellStyle name="Comma 7 3 5 2 2 2 2" xfId="10664"/>
    <cellStyle name="Comma 7 3 5 2 2 3" xfId="8016"/>
    <cellStyle name="Comma 7 3 5 2 3" xfId="5321"/>
    <cellStyle name="Comma 7 3 5 2 3 2" xfId="10663"/>
    <cellStyle name="Comma 7 3 5 2 4" xfId="8015"/>
    <cellStyle name="Comma 7 3 5 3" xfId="2623"/>
    <cellStyle name="Comma 7 3 5 3 2" xfId="5323"/>
    <cellStyle name="Comma 7 3 5 3 2 2" xfId="10665"/>
    <cellStyle name="Comma 7 3 5 3 3" xfId="8017"/>
    <cellStyle name="Comma 7 3 5 4" xfId="2624"/>
    <cellStyle name="Comma 7 3 5 4 2" xfId="5324"/>
    <cellStyle name="Comma 7 3 5 4 2 2" xfId="10666"/>
    <cellStyle name="Comma 7 3 5 4 3" xfId="8018"/>
    <cellStyle name="Comma 7 3 5 5" xfId="5320"/>
    <cellStyle name="Comma 7 3 5 5 2" xfId="10662"/>
    <cellStyle name="Comma 7 3 5 6" xfId="8014"/>
    <cellStyle name="Comma 7 3 6" xfId="2625"/>
    <cellStyle name="Comma 7 3 6 2" xfId="2626"/>
    <cellStyle name="Comma 7 3 6 2 2" xfId="2627"/>
    <cellStyle name="Comma 7 3 6 2 2 2" xfId="5327"/>
    <cellStyle name="Comma 7 3 6 2 2 2 2" xfId="10669"/>
    <cellStyle name="Comma 7 3 6 2 2 3" xfId="8021"/>
    <cellStyle name="Comma 7 3 6 2 3" xfId="5326"/>
    <cellStyle name="Comma 7 3 6 2 3 2" xfId="10668"/>
    <cellStyle name="Comma 7 3 6 2 4" xfId="8020"/>
    <cellStyle name="Comma 7 3 6 3" xfId="2628"/>
    <cellStyle name="Comma 7 3 6 3 2" xfId="5328"/>
    <cellStyle name="Comma 7 3 6 3 2 2" xfId="10670"/>
    <cellStyle name="Comma 7 3 6 3 3" xfId="8022"/>
    <cellStyle name="Comma 7 3 6 4" xfId="2629"/>
    <cellStyle name="Comma 7 3 6 4 2" xfId="5329"/>
    <cellStyle name="Comma 7 3 6 4 2 2" xfId="10671"/>
    <cellStyle name="Comma 7 3 6 4 3" xfId="8023"/>
    <cellStyle name="Comma 7 3 6 5" xfId="5325"/>
    <cellStyle name="Comma 7 3 6 5 2" xfId="10667"/>
    <cellStyle name="Comma 7 3 6 6" xfId="8019"/>
    <cellStyle name="Comma 7 3 7" xfId="2630"/>
    <cellStyle name="Comma 7 3 7 2" xfId="2631"/>
    <cellStyle name="Comma 7 3 7 2 2" xfId="5331"/>
    <cellStyle name="Comma 7 3 7 2 2 2" xfId="10673"/>
    <cellStyle name="Comma 7 3 7 2 3" xfId="8025"/>
    <cellStyle name="Comma 7 3 7 3" xfId="2632"/>
    <cellStyle name="Comma 7 3 7 3 2" xfId="5332"/>
    <cellStyle name="Comma 7 3 7 3 2 2" xfId="10674"/>
    <cellStyle name="Comma 7 3 7 3 3" xfId="8026"/>
    <cellStyle name="Comma 7 3 7 4" xfId="5330"/>
    <cellStyle name="Comma 7 3 7 4 2" xfId="10672"/>
    <cellStyle name="Comma 7 3 7 5" xfId="8024"/>
    <cellStyle name="Comma 7 3 8" xfId="2633"/>
    <cellStyle name="Comma 7 3 8 2" xfId="2634"/>
    <cellStyle name="Comma 7 3 8 2 2" xfId="5334"/>
    <cellStyle name="Comma 7 3 8 2 2 2" xfId="10676"/>
    <cellStyle name="Comma 7 3 8 2 3" xfId="8028"/>
    <cellStyle name="Comma 7 3 8 3" xfId="5333"/>
    <cellStyle name="Comma 7 3 8 3 2" xfId="10675"/>
    <cellStyle name="Comma 7 3 8 4" xfId="8027"/>
    <cellStyle name="Comma 7 3 9" xfId="2635"/>
    <cellStyle name="Comma 7 3 9 2" xfId="5335"/>
    <cellStyle name="Comma 7 3 9 2 2" xfId="10677"/>
    <cellStyle name="Comma 7 3 9 3" xfId="8029"/>
    <cellStyle name="Comma 7 4" xfId="2636"/>
    <cellStyle name="Comma 7 4 10" xfId="2637"/>
    <cellStyle name="Comma 7 4 10 2" xfId="5337"/>
    <cellStyle name="Comma 7 4 10 2 2" xfId="10679"/>
    <cellStyle name="Comma 7 4 10 3" xfId="8031"/>
    <cellStyle name="Comma 7 4 11" xfId="5336"/>
    <cellStyle name="Comma 7 4 11 2" xfId="10678"/>
    <cellStyle name="Comma 7 4 12" xfId="8030"/>
    <cellStyle name="Comma 7 4 2" xfId="2638"/>
    <cellStyle name="Comma 7 4 2 10" xfId="5338"/>
    <cellStyle name="Comma 7 4 2 10 2" xfId="10680"/>
    <cellStyle name="Comma 7 4 2 11" xfId="8032"/>
    <cellStyle name="Comma 7 4 2 2" xfId="2639"/>
    <cellStyle name="Comma 7 4 2 2 2" xfId="2640"/>
    <cellStyle name="Comma 7 4 2 2 2 2" xfId="2641"/>
    <cellStyle name="Comma 7 4 2 2 2 2 2" xfId="5341"/>
    <cellStyle name="Comma 7 4 2 2 2 2 2 2" xfId="10683"/>
    <cellStyle name="Comma 7 4 2 2 2 2 3" xfId="8035"/>
    <cellStyle name="Comma 7 4 2 2 2 3" xfId="5340"/>
    <cellStyle name="Comma 7 4 2 2 2 3 2" xfId="10682"/>
    <cellStyle name="Comma 7 4 2 2 2 4" xfId="8034"/>
    <cellStyle name="Comma 7 4 2 2 3" xfId="2642"/>
    <cellStyle name="Comma 7 4 2 2 3 2" xfId="5342"/>
    <cellStyle name="Comma 7 4 2 2 3 2 2" xfId="10684"/>
    <cellStyle name="Comma 7 4 2 2 3 3" xfId="8036"/>
    <cellStyle name="Comma 7 4 2 2 4" xfId="2643"/>
    <cellStyle name="Comma 7 4 2 2 4 2" xfId="5343"/>
    <cellStyle name="Comma 7 4 2 2 4 2 2" xfId="10685"/>
    <cellStyle name="Comma 7 4 2 2 4 3" xfId="8037"/>
    <cellStyle name="Comma 7 4 2 2 5" xfId="5339"/>
    <cellStyle name="Comma 7 4 2 2 5 2" xfId="10681"/>
    <cellStyle name="Comma 7 4 2 2 6" xfId="8033"/>
    <cellStyle name="Comma 7 4 2 3" xfId="2644"/>
    <cellStyle name="Comma 7 4 2 3 2" xfId="2645"/>
    <cellStyle name="Comma 7 4 2 3 2 2" xfId="2646"/>
    <cellStyle name="Comma 7 4 2 3 2 2 2" xfId="5346"/>
    <cellStyle name="Comma 7 4 2 3 2 2 2 2" xfId="10688"/>
    <cellStyle name="Comma 7 4 2 3 2 2 3" xfId="8040"/>
    <cellStyle name="Comma 7 4 2 3 2 3" xfId="5345"/>
    <cellStyle name="Comma 7 4 2 3 2 3 2" xfId="10687"/>
    <cellStyle name="Comma 7 4 2 3 2 4" xfId="8039"/>
    <cellStyle name="Comma 7 4 2 3 3" xfId="2647"/>
    <cellStyle name="Comma 7 4 2 3 3 2" xfId="5347"/>
    <cellStyle name="Comma 7 4 2 3 3 2 2" xfId="10689"/>
    <cellStyle name="Comma 7 4 2 3 3 3" xfId="8041"/>
    <cellStyle name="Comma 7 4 2 3 4" xfId="2648"/>
    <cellStyle name="Comma 7 4 2 3 4 2" xfId="5348"/>
    <cellStyle name="Comma 7 4 2 3 4 2 2" xfId="10690"/>
    <cellStyle name="Comma 7 4 2 3 4 3" xfId="8042"/>
    <cellStyle name="Comma 7 4 2 3 5" xfId="5344"/>
    <cellStyle name="Comma 7 4 2 3 5 2" xfId="10686"/>
    <cellStyle name="Comma 7 4 2 3 6" xfId="8038"/>
    <cellStyle name="Comma 7 4 2 4" xfId="2649"/>
    <cellStyle name="Comma 7 4 2 4 2" xfId="2650"/>
    <cellStyle name="Comma 7 4 2 4 2 2" xfId="2651"/>
    <cellStyle name="Comma 7 4 2 4 2 2 2" xfId="5351"/>
    <cellStyle name="Comma 7 4 2 4 2 2 2 2" xfId="10693"/>
    <cellStyle name="Comma 7 4 2 4 2 2 3" xfId="8045"/>
    <cellStyle name="Comma 7 4 2 4 2 3" xfId="5350"/>
    <cellStyle name="Comma 7 4 2 4 2 3 2" xfId="10692"/>
    <cellStyle name="Comma 7 4 2 4 2 4" xfId="8044"/>
    <cellStyle name="Comma 7 4 2 4 3" xfId="2652"/>
    <cellStyle name="Comma 7 4 2 4 3 2" xfId="5352"/>
    <cellStyle name="Comma 7 4 2 4 3 2 2" xfId="10694"/>
    <cellStyle name="Comma 7 4 2 4 3 3" xfId="8046"/>
    <cellStyle name="Comma 7 4 2 4 4" xfId="2653"/>
    <cellStyle name="Comma 7 4 2 4 4 2" xfId="5353"/>
    <cellStyle name="Comma 7 4 2 4 4 2 2" xfId="10695"/>
    <cellStyle name="Comma 7 4 2 4 4 3" xfId="8047"/>
    <cellStyle name="Comma 7 4 2 4 5" xfId="5349"/>
    <cellStyle name="Comma 7 4 2 4 5 2" xfId="10691"/>
    <cellStyle name="Comma 7 4 2 4 6" xfId="8043"/>
    <cellStyle name="Comma 7 4 2 5" xfId="2654"/>
    <cellStyle name="Comma 7 4 2 5 2" xfId="2655"/>
    <cellStyle name="Comma 7 4 2 5 2 2" xfId="2656"/>
    <cellStyle name="Comma 7 4 2 5 2 2 2" xfId="5356"/>
    <cellStyle name="Comma 7 4 2 5 2 2 2 2" xfId="10698"/>
    <cellStyle name="Comma 7 4 2 5 2 2 3" xfId="8050"/>
    <cellStyle name="Comma 7 4 2 5 2 3" xfId="5355"/>
    <cellStyle name="Comma 7 4 2 5 2 3 2" xfId="10697"/>
    <cellStyle name="Comma 7 4 2 5 2 4" xfId="8049"/>
    <cellStyle name="Comma 7 4 2 5 3" xfId="2657"/>
    <cellStyle name="Comma 7 4 2 5 3 2" xfId="5357"/>
    <cellStyle name="Comma 7 4 2 5 3 2 2" xfId="10699"/>
    <cellStyle name="Comma 7 4 2 5 3 3" xfId="8051"/>
    <cellStyle name="Comma 7 4 2 5 4" xfId="2658"/>
    <cellStyle name="Comma 7 4 2 5 4 2" xfId="5358"/>
    <cellStyle name="Comma 7 4 2 5 4 2 2" xfId="10700"/>
    <cellStyle name="Comma 7 4 2 5 4 3" xfId="8052"/>
    <cellStyle name="Comma 7 4 2 5 5" xfId="5354"/>
    <cellStyle name="Comma 7 4 2 5 5 2" xfId="10696"/>
    <cellStyle name="Comma 7 4 2 5 6" xfId="8048"/>
    <cellStyle name="Comma 7 4 2 6" xfId="2659"/>
    <cellStyle name="Comma 7 4 2 6 2" xfId="2660"/>
    <cellStyle name="Comma 7 4 2 6 2 2" xfId="5360"/>
    <cellStyle name="Comma 7 4 2 6 2 2 2" xfId="10702"/>
    <cellStyle name="Comma 7 4 2 6 2 3" xfId="8054"/>
    <cellStyle name="Comma 7 4 2 6 3" xfId="2661"/>
    <cellStyle name="Comma 7 4 2 6 3 2" xfId="5361"/>
    <cellStyle name="Comma 7 4 2 6 3 2 2" xfId="10703"/>
    <cellStyle name="Comma 7 4 2 6 3 3" xfId="8055"/>
    <cellStyle name="Comma 7 4 2 6 4" xfId="5359"/>
    <cellStyle name="Comma 7 4 2 6 4 2" xfId="10701"/>
    <cellStyle name="Comma 7 4 2 6 5" xfId="8053"/>
    <cellStyle name="Comma 7 4 2 7" xfId="2662"/>
    <cellStyle name="Comma 7 4 2 7 2" xfId="2663"/>
    <cellStyle name="Comma 7 4 2 7 2 2" xfId="5363"/>
    <cellStyle name="Comma 7 4 2 7 2 2 2" xfId="10705"/>
    <cellStyle name="Comma 7 4 2 7 2 3" xfId="8057"/>
    <cellStyle name="Comma 7 4 2 7 3" xfId="5362"/>
    <cellStyle name="Comma 7 4 2 7 3 2" xfId="10704"/>
    <cellStyle name="Comma 7 4 2 7 4" xfId="8056"/>
    <cellStyle name="Comma 7 4 2 8" xfId="2664"/>
    <cellStyle name="Comma 7 4 2 8 2" xfId="5364"/>
    <cellStyle name="Comma 7 4 2 8 2 2" xfId="10706"/>
    <cellStyle name="Comma 7 4 2 8 3" xfId="8058"/>
    <cellStyle name="Comma 7 4 2 9" xfId="2665"/>
    <cellStyle name="Comma 7 4 2 9 2" xfId="5365"/>
    <cellStyle name="Comma 7 4 2 9 2 2" xfId="10707"/>
    <cellStyle name="Comma 7 4 2 9 3" xfId="8059"/>
    <cellStyle name="Comma 7 4 3" xfId="2666"/>
    <cellStyle name="Comma 7 4 3 2" xfId="2667"/>
    <cellStyle name="Comma 7 4 3 2 2" xfId="2668"/>
    <cellStyle name="Comma 7 4 3 2 2 2" xfId="5368"/>
    <cellStyle name="Comma 7 4 3 2 2 2 2" xfId="10710"/>
    <cellStyle name="Comma 7 4 3 2 2 3" xfId="8062"/>
    <cellStyle name="Comma 7 4 3 2 3" xfId="5367"/>
    <cellStyle name="Comma 7 4 3 2 3 2" xfId="10709"/>
    <cellStyle name="Comma 7 4 3 2 4" xfId="8061"/>
    <cellStyle name="Comma 7 4 3 3" xfId="2669"/>
    <cellStyle name="Comma 7 4 3 3 2" xfId="5369"/>
    <cellStyle name="Comma 7 4 3 3 2 2" xfId="10711"/>
    <cellStyle name="Comma 7 4 3 3 3" xfId="8063"/>
    <cellStyle name="Comma 7 4 3 4" xfId="2670"/>
    <cellStyle name="Comma 7 4 3 4 2" xfId="5370"/>
    <cellStyle name="Comma 7 4 3 4 2 2" xfId="10712"/>
    <cellStyle name="Comma 7 4 3 4 3" xfId="8064"/>
    <cellStyle name="Comma 7 4 3 5" xfId="5366"/>
    <cellStyle name="Comma 7 4 3 5 2" xfId="10708"/>
    <cellStyle name="Comma 7 4 3 6" xfId="8060"/>
    <cellStyle name="Comma 7 4 4" xfId="2671"/>
    <cellStyle name="Comma 7 4 4 2" xfId="2672"/>
    <cellStyle name="Comma 7 4 4 2 2" xfId="2673"/>
    <cellStyle name="Comma 7 4 4 2 2 2" xfId="5373"/>
    <cellStyle name="Comma 7 4 4 2 2 2 2" xfId="10715"/>
    <cellStyle name="Comma 7 4 4 2 2 3" xfId="8067"/>
    <cellStyle name="Comma 7 4 4 2 3" xfId="5372"/>
    <cellStyle name="Comma 7 4 4 2 3 2" xfId="10714"/>
    <cellStyle name="Comma 7 4 4 2 4" xfId="8066"/>
    <cellStyle name="Comma 7 4 4 3" xfId="2674"/>
    <cellStyle name="Comma 7 4 4 3 2" xfId="5374"/>
    <cellStyle name="Comma 7 4 4 3 2 2" xfId="10716"/>
    <cellStyle name="Comma 7 4 4 3 3" xfId="8068"/>
    <cellStyle name="Comma 7 4 4 4" xfId="2675"/>
    <cellStyle name="Comma 7 4 4 4 2" xfId="5375"/>
    <cellStyle name="Comma 7 4 4 4 2 2" xfId="10717"/>
    <cellStyle name="Comma 7 4 4 4 3" xfId="8069"/>
    <cellStyle name="Comma 7 4 4 5" xfId="5371"/>
    <cellStyle name="Comma 7 4 4 5 2" xfId="10713"/>
    <cellStyle name="Comma 7 4 4 6" xfId="8065"/>
    <cellStyle name="Comma 7 4 5" xfId="2676"/>
    <cellStyle name="Comma 7 4 5 2" xfId="2677"/>
    <cellStyle name="Comma 7 4 5 2 2" xfId="2678"/>
    <cellStyle name="Comma 7 4 5 2 2 2" xfId="5378"/>
    <cellStyle name="Comma 7 4 5 2 2 2 2" xfId="10720"/>
    <cellStyle name="Comma 7 4 5 2 2 3" xfId="8072"/>
    <cellStyle name="Comma 7 4 5 2 3" xfId="5377"/>
    <cellStyle name="Comma 7 4 5 2 3 2" xfId="10719"/>
    <cellStyle name="Comma 7 4 5 2 4" xfId="8071"/>
    <cellStyle name="Comma 7 4 5 3" xfId="2679"/>
    <cellStyle name="Comma 7 4 5 3 2" xfId="5379"/>
    <cellStyle name="Comma 7 4 5 3 2 2" xfId="10721"/>
    <cellStyle name="Comma 7 4 5 3 3" xfId="8073"/>
    <cellStyle name="Comma 7 4 5 4" xfId="2680"/>
    <cellStyle name="Comma 7 4 5 4 2" xfId="5380"/>
    <cellStyle name="Comma 7 4 5 4 2 2" xfId="10722"/>
    <cellStyle name="Comma 7 4 5 4 3" xfId="8074"/>
    <cellStyle name="Comma 7 4 5 5" xfId="5376"/>
    <cellStyle name="Comma 7 4 5 5 2" xfId="10718"/>
    <cellStyle name="Comma 7 4 5 6" xfId="8070"/>
    <cellStyle name="Comma 7 4 6" xfId="2681"/>
    <cellStyle name="Comma 7 4 6 2" xfId="2682"/>
    <cellStyle name="Comma 7 4 6 2 2" xfId="2683"/>
    <cellStyle name="Comma 7 4 6 2 2 2" xfId="5383"/>
    <cellStyle name="Comma 7 4 6 2 2 2 2" xfId="10725"/>
    <cellStyle name="Comma 7 4 6 2 2 3" xfId="8077"/>
    <cellStyle name="Comma 7 4 6 2 3" xfId="5382"/>
    <cellStyle name="Comma 7 4 6 2 3 2" xfId="10724"/>
    <cellStyle name="Comma 7 4 6 2 4" xfId="8076"/>
    <cellStyle name="Comma 7 4 6 3" xfId="2684"/>
    <cellStyle name="Comma 7 4 6 3 2" xfId="5384"/>
    <cellStyle name="Comma 7 4 6 3 2 2" xfId="10726"/>
    <cellStyle name="Comma 7 4 6 3 3" xfId="8078"/>
    <cellStyle name="Comma 7 4 6 4" xfId="2685"/>
    <cellStyle name="Comma 7 4 6 4 2" xfId="5385"/>
    <cellStyle name="Comma 7 4 6 4 2 2" xfId="10727"/>
    <cellStyle name="Comma 7 4 6 4 3" xfId="8079"/>
    <cellStyle name="Comma 7 4 6 5" xfId="5381"/>
    <cellStyle name="Comma 7 4 6 5 2" xfId="10723"/>
    <cellStyle name="Comma 7 4 6 6" xfId="8075"/>
    <cellStyle name="Comma 7 4 7" xfId="2686"/>
    <cellStyle name="Comma 7 4 7 2" xfId="2687"/>
    <cellStyle name="Comma 7 4 7 2 2" xfId="5387"/>
    <cellStyle name="Comma 7 4 7 2 2 2" xfId="10729"/>
    <cellStyle name="Comma 7 4 7 2 3" xfId="8081"/>
    <cellStyle name="Comma 7 4 7 3" xfId="2688"/>
    <cellStyle name="Comma 7 4 7 3 2" xfId="5388"/>
    <cellStyle name="Comma 7 4 7 3 2 2" xfId="10730"/>
    <cellStyle name="Comma 7 4 7 3 3" xfId="8082"/>
    <cellStyle name="Comma 7 4 7 4" xfId="5386"/>
    <cellStyle name="Comma 7 4 7 4 2" xfId="10728"/>
    <cellStyle name="Comma 7 4 7 5" xfId="8080"/>
    <cellStyle name="Comma 7 4 8" xfId="2689"/>
    <cellStyle name="Comma 7 4 8 2" xfId="2690"/>
    <cellStyle name="Comma 7 4 8 2 2" xfId="5390"/>
    <cellStyle name="Comma 7 4 8 2 2 2" xfId="10732"/>
    <cellStyle name="Comma 7 4 8 2 3" xfId="8084"/>
    <cellStyle name="Comma 7 4 8 3" xfId="5389"/>
    <cellStyle name="Comma 7 4 8 3 2" xfId="10731"/>
    <cellStyle name="Comma 7 4 8 4" xfId="8083"/>
    <cellStyle name="Comma 7 4 9" xfId="2691"/>
    <cellStyle name="Comma 7 4 9 2" xfId="5391"/>
    <cellStyle name="Comma 7 4 9 2 2" xfId="10733"/>
    <cellStyle name="Comma 7 4 9 3" xfId="8085"/>
    <cellStyle name="Comma 7 5" xfId="2692"/>
    <cellStyle name="Comma 7 5 10" xfId="5392"/>
    <cellStyle name="Comma 7 5 10 2" xfId="10734"/>
    <cellStyle name="Comma 7 5 11" xfId="8086"/>
    <cellStyle name="Comma 7 5 2" xfId="2693"/>
    <cellStyle name="Comma 7 5 2 2" xfId="2694"/>
    <cellStyle name="Comma 7 5 2 2 2" xfId="2695"/>
    <cellStyle name="Comma 7 5 2 2 2 2" xfId="5395"/>
    <cellStyle name="Comma 7 5 2 2 2 2 2" xfId="10737"/>
    <cellStyle name="Comma 7 5 2 2 2 3" xfId="8089"/>
    <cellStyle name="Comma 7 5 2 2 3" xfId="5394"/>
    <cellStyle name="Comma 7 5 2 2 3 2" xfId="10736"/>
    <cellStyle name="Comma 7 5 2 2 4" xfId="8088"/>
    <cellStyle name="Comma 7 5 2 3" xfId="2696"/>
    <cellStyle name="Comma 7 5 2 3 2" xfId="5396"/>
    <cellStyle name="Comma 7 5 2 3 2 2" xfId="10738"/>
    <cellStyle name="Comma 7 5 2 3 3" xfId="8090"/>
    <cellStyle name="Comma 7 5 2 4" xfId="2697"/>
    <cellStyle name="Comma 7 5 2 4 2" xfId="5397"/>
    <cellStyle name="Comma 7 5 2 4 2 2" xfId="10739"/>
    <cellStyle name="Comma 7 5 2 4 3" xfId="8091"/>
    <cellStyle name="Comma 7 5 2 5" xfId="5393"/>
    <cellStyle name="Comma 7 5 2 5 2" xfId="10735"/>
    <cellStyle name="Comma 7 5 2 6" xfId="8087"/>
    <cellStyle name="Comma 7 5 3" xfId="2698"/>
    <cellStyle name="Comma 7 5 3 2" xfId="2699"/>
    <cellStyle name="Comma 7 5 3 2 2" xfId="2700"/>
    <cellStyle name="Comma 7 5 3 2 2 2" xfId="5400"/>
    <cellStyle name="Comma 7 5 3 2 2 2 2" xfId="10742"/>
    <cellStyle name="Comma 7 5 3 2 2 3" xfId="8094"/>
    <cellStyle name="Comma 7 5 3 2 3" xfId="5399"/>
    <cellStyle name="Comma 7 5 3 2 3 2" xfId="10741"/>
    <cellStyle name="Comma 7 5 3 2 4" xfId="8093"/>
    <cellStyle name="Comma 7 5 3 3" xfId="2701"/>
    <cellStyle name="Comma 7 5 3 3 2" xfId="5401"/>
    <cellStyle name="Comma 7 5 3 3 2 2" xfId="10743"/>
    <cellStyle name="Comma 7 5 3 3 3" xfId="8095"/>
    <cellStyle name="Comma 7 5 3 4" xfId="2702"/>
    <cellStyle name="Comma 7 5 3 4 2" xfId="5402"/>
    <cellStyle name="Comma 7 5 3 4 2 2" xfId="10744"/>
    <cellStyle name="Comma 7 5 3 4 3" xfId="8096"/>
    <cellStyle name="Comma 7 5 3 5" xfId="5398"/>
    <cellStyle name="Comma 7 5 3 5 2" xfId="10740"/>
    <cellStyle name="Comma 7 5 3 6" xfId="8092"/>
    <cellStyle name="Comma 7 5 4" xfId="2703"/>
    <cellStyle name="Comma 7 5 4 2" xfId="2704"/>
    <cellStyle name="Comma 7 5 4 2 2" xfId="2705"/>
    <cellStyle name="Comma 7 5 4 2 2 2" xfId="5405"/>
    <cellStyle name="Comma 7 5 4 2 2 2 2" xfId="10747"/>
    <cellStyle name="Comma 7 5 4 2 2 3" xfId="8099"/>
    <cellStyle name="Comma 7 5 4 2 3" xfId="5404"/>
    <cellStyle name="Comma 7 5 4 2 3 2" xfId="10746"/>
    <cellStyle name="Comma 7 5 4 2 4" xfId="8098"/>
    <cellStyle name="Comma 7 5 4 3" xfId="2706"/>
    <cellStyle name="Comma 7 5 4 3 2" xfId="5406"/>
    <cellStyle name="Comma 7 5 4 3 2 2" xfId="10748"/>
    <cellStyle name="Comma 7 5 4 3 3" xfId="8100"/>
    <cellStyle name="Comma 7 5 4 4" xfId="2707"/>
    <cellStyle name="Comma 7 5 4 4 2" xfId="5407"/>
    <cellStyle name="Comma 7 5 4 4 2 2" xfId="10749"/>
    <cellStyle name="Comma 7 5 4 4 3" xfId="8101"/>
    <cellStyle name="Comma 7 5 4 5" xfId="5403"/>
    <cellStyle name="Comma 7 5 4 5 2" xfId="10745"/>
    <cellStyle name="Comma 7 5 4 6" xfId="8097"/>
    <cellStyle name="Comma 7 5 5" xfId="2708"/>
    <cellStyle name="Comma 7 5 5 2" xfId="2709"/>
    <cellStyle name="Comma 7 5 5 2 2" xfId="2710"/>
    <cellStyle name="Comma 7 5 5 2 2 2" xfId="5410"/>
    <cellStyle name="Comma 7 5 5 2 2 2 2" xfId="10752"/>
    <cellStyle name="Comma 7 5 5 2 2 3" xfId="8104"/>
    <cellStyle name="Comma 7 5 5 2 3" xfId="5409"/>
    <cellStyle name="Comma 7 5 5 2 3 2" xfId="10751"/>
    <cellStyle name="Comma 7 5 5 2 4" xfId="8103"/>
    <cellStyle name="Comma 7 5 5 3" xfId="2711"/>
    <cellStyle name="Comma 7 5 5 3 2" xfId="5411"/>
    <cellStyle name="Comma 7 5 5 3 2 2" xfId="10753"/>
    <cellStyle name="Comma 7 5 5 3 3" xfId="8105"/>
    <cellStyle name="Comma 7 5 5 4" xfId="2712"/>
    <cellStyle name="Comma 7 5 5 4 2" xfId="5412"/>
    <cellStyle name="Comma 7 5 5 4 2 2" xfId="10754"/>
    <cellStyle name="Comma 7 5 5 4 3" xfId="8106"/>
    <cellStyle name="Comma 7 5 5 5" xfId="5408"/>
    <cellStyle name="Comma 7 5 5 5 2" xfId="10750"/>
    <cellStyle name="Comma 7 5 5 6" xfId="8102"/>
    <cellStyle name="Comma 7 5 6" xfId="2713"/>
    <cellStyle name="Comma 7 5 6 2" xfId="2714"/>
    <cellStyle name="Comma 7 5 6 2 2" xfId="5414"/>
    <cellStyle name="Comma 7 5 6 2 2 2" xfId="10756"/>
    <cellStyle name="Comma 7 5 6 2 3" xfId="8108"/>
    <cellStyle name="Comma 7 5 6 3" xfId="2715"/>
    <cellStyle name="Comma 7 5 6 3 2" xfId="5415"/>
    <cellStyle name="Comma 7 5 6 3 2 2" xfId="10757"/>
    <cellStyle name="Comma 7 5 6 3 3" xfId="8109"/>
    <cellStyle name="Comma 7 5 6 4" xfId="5413"/>
    <cellStyle name="Comma 7 5 6 4 2" xfId="10755"/>
    <cellStyle name="Comma 7 5 6 5" xfId="8107"/>
    <cellStyle name="Comma 7 5 7" xfId="2716"/>
    <cellStyle name="Comma 7 5 7 2" xfId="2717"/>
    <cellStyle name="Comma 7 5 7 2 2" xfId="5417"/>
    <cellStyle name="Comma 7 5 7 2 2 2" xfId="10759"/>
    <cellStyle name="Comma 7 5 7 2 3" xfId="8111"/>
    <cellStyle name="Comma 7 5 7 3" xfId="5416"/>
    <cellStyle name="Comma 7 5 7 3 2" xfId="10758"/>
    <cellStyle name="Comma 7 5 7 4" xfId="8110"/>
    <cellStyle name="Comma 7 5 8" xfId="2718"/>
    <cellStyle name="Comma 7 5 8 2" xfId="5418"/>
    <cellStyle name="Comma 7 5 8 2 2" xfId="10760"/>
    <cellStyle name="Comma 7 5 8 3" xfId="8112"/>
    <cellStyle name="Comma 7 5 9" xfId="2719"/>
    <cellStyle name="Comma 7 5 9 2" xfId="5419"/>
    <cellStyle name="Comma 7 5 9 2 2" xfId="10761"/>
    <cellStyle name="Comma 7 5 9 3" xfId="8113"/>
    <cellStyle name="Comma 7 6" xfId="2720"/>
    <cellStyle name="Comma 7 6 2" xfId="2721"/>
    <cellStyle name="Comma 7 6 2 2" xfId="2722"/>
    <cellStyle name="Comma 7 6 2 2 2" xfId="5422"/>
    <cellStyle name="Comma 7 6 2 2 2 2" xfId="10764"/>
    <cellStyle name="Comma 7 6 2 2 3" xfId="8116"/>
    <cellStyle name="Comma 7 6 2 3" xfId="5421"/>
    <cellStyle name="Comma 7 6 2 3 2" xfId="10763"/>
    <cellStyle name="Comma 7 6 2 4" xfId="8115"/>
    <cellStyle name="Comma 7 6 3" xfId="2723"/>
    <cellStyle name="Comma 7 6 3 2" xfId="5423"/>
    <cellStyle name="Comma 7 6 3 2 2" xfId="10765"/>
    <cellStyle name="Comma 7 6 3 3" xfId="8117"/>
    <cellStyle name="Comma 7 6 4" xfId="2724"/>
    <cellStyle name="Comma 7 6 4 2" xfId="5424"/>
    <cellStyle name="Comma 7 6 4 2 2" xfId="10766"/>
    <cellStyle name="Comma 7 6 4 3" xfId="8118"/>
    <cellStyle name="Comma 7 6 5" xfId="5420"/>
    <cellStyle name="Comma 7 6 5 2" xfId="10762"/>
    <cellStyle name="Comma 7 6 6" xfId="8114"/>
    <cellStyle name="Comma 7 7" xfId="2725"/>
    <cellStyle name="Comma 7 7 2" xfId="2726"/>
    <cellStyle name="Comma 7 7 2 2" xfId="2727"/>
    <cellStyle name="Comma 7 7 2 2 2" xfId="5427"/>
    <cellStyle name="Comma 7 7 2 2 2 2" xfId="10769"/>
    <cellStyle name="Comma 7 7 2 2 3" xfId="8121"/>
    <cellStyle name="Comma 7 7 2 3" xfId="5426"/>
    <cellStyle name="Comma 7 7 2 3 2" xfId="10768"/>
    <cellStyle name="Comma 7 7 2 4" xfId="8120"/>
    <cellStyle name="Comma 7 7 3" xfId="2728"/>
    <cellStyle name="Comma 7 7 3 2" xfId="5428"/>
    <cellStyle name="Comma 7 7 3 2 2" xfId="10770"/>
    <cellStyle name="Comma 7 7 3 3" xfId="8122"/>
    <cellStyle name="Comma 7 7 4" xfId="2729"/>
    <cellStyle name="Comma 7 7 4 2" xfId="5429"/>
    <cellStyle name="Comma 7 7 4 2 2" xfId="10771"/>
    <cellStyle name="Comma 7 7 4 3" xfId="8123"/>
    <cellStyle name="Comma 7 7 5" xfId="5425"/>
    <cellStyle name="Comma 7 7 5 2" xfId="10767"/>
    <cellStyle name="Comma 7 7 6" xfId="8119"/>
    <cellStyle name="Comma 7 8" xfId="2730"/>
    <cellStyle name="Comma 7 8 2" xfId="2731"/>
    <cellStyle name="Comma 7 8 2 2" xfId="2732"/>
    <cellStyle name="Comma 7 8 2 2 2" xfId="5432"/>
    <cellStyle name="Comma 7 8 2 2 2 2" xfId="10774"/>
    <cellStyle name="Comma 7 8 2 2 3" xfId="8126"/>
    <cellStyle name="Comma 7 8 2 3" xfId="5431"/>
    <cellStyle name="Comma 7 8 2 3 2" xfId="10773"/>
    <cellStyle name="Comma 7 8 2 4" xfId="8125"/>
    <cellStyle name="Comma 7 8 3" xfId="2733"/>
    <cellStyle name="Comma 7 8 3 2" xfId="5433"/>
    <cellStyle name="Comma 7 8 3 2 2" xfId="10775"/>
    <cellStyle name="Comma 7 8 3 3" xfId="8127"/>
    <cellStyle name="Comma 7 8 4" xfId="2734"/>
    <cellStyle name="Comma 7 8 4 2" xfId="5434"/>
    <cellStyle name="Comma 7 8 4 2 2" xfId="10776"/>
    <cellStyle name="Comma 7 8 4 3" xfId="8128"/>
    <cellStyle name="Comma 7 8 5" xfId="5430"/>
    <cellStyle name="Comma 7 8 5 2" xfId="10772"/>
    <cellStyle name="Comma 7 8 6" xfId="8124"/>
    <cellStyle name="Comma 7 9" xfId="2735"/>
    <cellStyle name="Comma 7 9 2" xfId="2736"/>
    <cellStyle name="Comma 7 9 2 2" xfId="2737"/>
    <cellStyle name="Comma 7 9 2 2 2" xfId="5437"/>
    <cellStyle name="Comma 7 9 2 2 2 2" xfId="10779"/>
    <cellStyle name="Comma 7 9 2 2 3" xfId="8131"/>
    <cellStyle name="Comma 7 9 2 3" xfId="5436"/>
    <cellStyle name="Comma 7 9 2 3 2" xfId="10778"/>
    <cellStyle name="Comma 7 9 2 4" xfId="8130"/>
    <cellStyle name="Comma 7 9 3" xfId="2738"/>
    <cellStyle name="Comma 7 9 3 2" xfId="5438"/>
    <cellStyle name="Comma 7 9 3 2 2" xfId="10780"/>
    <cellStyle name="Comma 7 9 3 3" xfId="8132"/>
    <cellStyle name="Comma 7 9 4" xfId="2739"/>
    <cellStyle name="Comma 7 9 4 2" xfId="5439"/>
    <cellStyle name="Comma 7 9 4 2 2" xfId="10781"/>
    <cellStyle name="Comma 7 9 4 3" xfId="8133"/>
    <cellStyle name="Comma 7 9 5" xfId="5435"/>
    <cellStyle name="Comma 7 9 5 2" xfId="10777"/>
    <cellStyle name="Comma 7 9 6" xfId="8129"/>
    <cellStyle name="Comma 8" xfId="2740"/>
    <cellStyle name="Comma 8 2" xfId="5440"/>
    <cellStyle name="Comma 8 2 2" xfId="10782"/>
    <cellStyle name="Comma 8 3" xfId="8134"/>
    <cellStyle name="Comma 9" xfId="2771"/>
    <cellStyle name="Comma 9 2" xfId="5446"/>
    <cellStyle name="Comma 9 2 2" xfId="10785"/>
    <cellStyle name="Comma 9 3" xfId="8143"/>
    <cellStyle name="Counterflow" xfId="186"/>
    <cellStyle name="DateLong" xfId="193"/>
    <cellStyle name="DateLong 2" xfId="256"/>
    <cellStyle name="DateLong 2 2" xfId="2977"/>
    <cellStyle name="DateShort" xfId="194"/>
    <cellStyle name="DateShort 2" xfId="257"/>
    <cellStyle name="DateShort 2 2" xfId="2978"/>
    <cellStyle name="DateShort 2 3" xfId="5674"/>
    <cellStyle name="DateShort 2 4" xfId="5626"/>
    <cellStyle name="Descriptor text" xfId="260"/>
    <cellStyle name="Documentation" xfId="191"/>
    <cellStyle name="Error" xfId="61"/>
    <cellStyle name="Explanatory Text" xfId="14" builtinId="53" customBuiltin="1"/>
    <cellStyle name="Explanatory Text 2" xfId="126"/>
    <cellStyle name="Explanatory Text 3" xfId="8141"/>
    <cellStyle name="Export" xfId="188"/>
    <cellStyle name="Factor" xfId="195"/>
    <cellStyle name="Factor 2" xfId="244"/>
    <cellStyle name="Factor 2 2" xfId="2969"/>
    <cellStyle name="Factor 2 3" xfId="5667"/>
    <cellStyle name="Factor 2 4" xfId="5628"/>
    <cellStyle name="False" xfId="62"/>
    <cellStyle name="False 2" xfId="10967"/>
    <cellStyle name="Fountain Col Header" xfId="127"/>
    <cellStyle name="Fountain Col Header 2" xfId="5642"/>
    <cellStyle name="Fountain Error" xfId="128"/>
    <cellStyle name="Fountain Input" xfId="129"/>
    <cellStyle name="Fountain Input 2" xfId="161"/>
    <cellStyle name="Fountain Input 2 2" xfId="10990"/>
    <cellStyle name="Fountain Input 3" xfId="10985"/>
    <cellStyle name="Fountain Table Header" xfId="130"/>
    <cellStyle name="Fountain Table Header 2" xfId="8201"/>
    <cellStyle name="Fountain Text" xfId="131"/>
    <cellStyle name="Fountain Text 2" xfId="162"/>
    <cellStyle name="Fountain Text 2 2" xfId="8200"/>
    <cellStyle name="Fountain Text 2 3" xfId="8145"/>
    <cellStyle name="Fountain Text 2 4" xfId="11021"/>
    <cellStyle name="Fountain Text 2 5" xfId="217"/>
    <cellStyle name="Fountain Text 4" xfId="163"/>
    <cellStyle name="Good" xfId="5" builtinId="26" customBuiltin="1"/>
    <cellStyle name="Good 2" xfId="132"/>
    <cellStyle name="Good 3" xfId="5654"/>
    <cellStyle name="Hard coded" xfId="189"/>
    <cellStyle name="Header" xfId="133"/>
    <cellStyle name="Header3rdlevel" xfId="134"/>
    <cellStyle name="Header3rdlevel 2" xfId="135"/>
    <cellStyle name="Header3rdlevel 3" xfId="136"/>
    <cellStyle name="headerStyle" xfId="2741"/>
    <cellStyle name="Heading" xfId="259"/>
    <cellStyle name="Heading 1" xfId="1" builtinId="16" customBuiltin="1"/>
    <cellStyle name="Heading 1 2" xfId="137"/>
    <cellStyle name="Heading 2" xfId="2" builtinId="17" customBuiltin="1"/>
    <cellStyle name="Heading 2 2" xfId="138"/>
    <cellStyle name="Heading 3" xfId="3" builtinId="18" customBuiltin="1"/>
    <cellStyle name="Heading 3 2" xfId="139"/>
    <cellStyle name="Heading 4" xfId="4" builtinId="19" customBuiltin="1"/>
    <cellStyle name="Heading 4 2" xfId="140"/>
    <cellStyle name="Hyperlink 2" xfId="141"/>
    <cellStyle name="Hyperlink 2 2" xfId="2742"/>
    <cellStyle name="Hyperlink 3" xfId="142"/>
    <cellStyle name="Hyperlink 3 2" xfId="10952"/>
    <cellStyle name="Hyperlink 3 3" xfId="11024"/>
    <cellStyle name="Hyperlink 3 4" xfId="212"/>
    <cellStyle name="Hyperlink 4" xfId="250"/>
    <cellStyle name="Hyperlink 5" xfId="192"/>
    <cellStyle name="Import" xfId="187"/>
    <cellStyle name="In Development" xfId="63"/>
    <cellStyle name="Input" xfId="8" builtinId="20" customBuiltin="1"/>
    <cellStyle name="Input 2" xfId="143"/>
    <cellStyle name="Input 2 2" xfId="11029"/>
    <cellStyle name="Input 2 3" xfId="204"/>
    <cellStyle name="Input 3" xfId="10786"/>
    <cellStyle name="Level 1 Heading" xfId="196"/>
    <cellStyle name="Level 2 Heading" xfId="197"/>
    <cellStyle name="Level 3 Heading" xfId="198"/>
    <cellStyle name="Linked Cell" xfId="11" builtinId="24" customBuiltin="1"/>
    <cellStyle name="Linked Cell 2" xfId="144"/>
    <cellStyle name="Linked Cell 3" xfId="10783"/>
    <cellStyle name="Neutral" xfId="7" builtinId="28" customBuiltin="1"/>
    <cellStyle name="Neutral 2" xfId="145"/>
    <cellStyle name="Neutral 3" xfId="8138"/>
    <cellStyle name="NJS" xfId="146"/>
    <cellStyle name="No Error" xfId="64"/>
    <cellStyle name="Normal" xfId="0" builtinId="0" customBuiltin="1"/>
    <cellStyle name="Normal 10" xfId="2786"/>
    <cellStyle name="Normal 10 2" xfId="230"/>
    <cellStyle name="Normal 10 3" xfId="5459"/>
    <cellStyle name="Normal 11" xfId="2837"/>
    <cellStyle name="Normal 11 2" xfId="5510"/>
    <cellStyle name="Normal 12" xfId="247"/>
    <cellStyle name="Normal 12 2" xfId="2970"/>
    <cellStyle name="Normal 12 3" xfId="11037"/>
    <cellStyle name="Normal 13" xfId="2774"/>
    <cellStyle name="Normal 13 2" xfId="5449"/>
    <cellStyle name="Normal 14" xfId="2838"/>
    <cellStyle name="Normal 14 2" xfId="5511"/>
    <cellStyle name="Normal 15" xfId="2835"/>
    <cellStyle name="Normal 15 2" xfId="5508"/>
    <cellStyle name="Normal 16" xfId="2836"/>
    <cellStyle name="Normal 16 2" xfId="5509"/>
    <cellStyle name="Normal 17" xfId="2777"/>
    <cellStyle name="Normal 17 2" xfId="5451"/>
    <cellStyle name="Normal 18" xfId="2839"/>
    <cellStyle name="Normal 18 2" xfId="5512"/>
    <cellStyle name="Normal 19" xfId="376"/>
    <cellStyle name="Normal 19 2" xfId="3083"/>
    <cellStyle name="Normal 2" xfId="65"/>
    <cellStyle name="Normal 2 2" xfId="66"/>
    <cellStyle name="Normal 2 2 2" xfId="5659"/>
    <cellStyle name="Normal 2 2 3" xfId="5633"/>
    <cellStyle name="Normal 2 2 4" xfId="5643"/>
    <cellStyle name="Normal 2 2 5" xfId="10965"/>
    <cellStyle name="Normal 2 2 6" xfId="226"/>
    <cellStyle name="Normal 2 3" xfId="164"/>
    <cellStyle name="Normal 2 3 2" xfId="252"/>
    <cellStyle name="Normal 2 3 3" xfId="2961"/>
    <cellStyle name="Normal 2 3 4" xfId="8148"/>
    <cellStyle name="Normal 2 3 5" xfId="10995"/>
    <cellStyle name="Normal 2 3 6" xfId="231"/>
    <cellStyle name="Normal 2 4" xfId="167"/>
    <cellStyle name="Normal 2 4 2" xfId="3000"/>
    <cellStyle name="Normal 2 4 3" xfId="5696"/>
    <cellStyle name="Normal 2 4 4" xfId="11022"/>
    <cellStyle name="Normal 2 4 5" xfId="11015"/>
    <cellStyle name="Normal 2 4 6" xfId="293"/>
    <cellStyle name="Normal 2 5" xfId="168"/>
    <cellStyle name="Normal 2 5 2" xfId="5646"/>
    <cellStyle name="Normal 2 6" xfId="5627"/>
    <cellStyle name="Normal 2 6 2" xfId="11013"/>
    <cellStyle name="Normal 2 6 3" xfId="5656"/>
    <cellStyle name="Normal 2 7" xfId="5641"/>
    <cellStyle name="Normal 2 8" xfId="10966"/>
    <cellStyle name="Normal 2 9" xfId="210"/>
    <cellStyle name="Normal 20" xfId="221"/>
    <cellStyle name="Normal 20 2" xfId="2954"/>
    <cellStyle name="Normal 21" xfId="171"/>
    <cellStyle name="Normal 22" xfId="2948"/>
    <cellStyle name="Normal 23" xfId="5621"/>
    <cellStyle name="Normal 24" xfId="239"/>
    <cellStyle name="Normal 25" xfId="11007"/>
    <cellStyle name="Normal 26" xfId="5661"/>
    <cellStyle name="Normal 27" xfId="10956"/>
    <cellStyle name="Normal 28" xfId="169"/>
    <cellStyle name="Normal 29" xfId="11030"/>
    <cellStyle name="Normal 29 2" xfId="11031"/>
    <cellStyle name="Normal 3" xfId="67"/>
    <cellStyle name="Normal 3 2" xfId="147"/>
    <cellStyle name="Normal 3 2 2" xfId="235"/>
    <cellStyle name="Normal 3 2 2 2" xfId="2964"/>
    <cellStyle name="Normal 3 2 3" xfId="2743"/>
    <cellStyle name="Normal 3 2 4" xfId="2958"/>
    <cellStyle name="Normal 3 2 5" xfId="10992"/>
    <cellStyle name="Normal 3 2 6" xfId="10963"/>
    <cellStyle name="Normal 3 2 7" xfId="11020"/>
    <cellStyle name="Normal 3 2 8" xfId="225"/>
    <cellStyle name="Normal 3 2 9" xfId="11034"/>
    <cellStyle name="Normal 3 3" xfId="246"/>
    <cellStyle name="Normal 3 3 2" xfId="237"/>
    <cellStyle name="Normal 3 3 2 2" xfId="2966"/>
    <cellStyle name="Normal 3 4" xfId="232"/>
    <cellStyle name="Normal 3 4 2" xfId="2962"/>
    <cellStyle name="Normal 3 5" xfId="224"/>
    <cellStyle name="Normal 3 5 2" xfId="2957"/>
    <cellStyle name="Normal 3 6" xfId="5649"/>
    <cellStyle name="Normal 3 7" xfId="229"/>
    <cellStyle name="Normal 3 7 2" xfId="2745"/>
    <cellStyle name="Normal 3 7 3" xfId="2746"/>
    <cellStyle name="Normal 3 7 4" xfId="2744"/>
    <cellStyle name="Normal 3 8" xfId="5631"/>
    <cellStyle name="Normal 30" xfId="11032"/>
    <cellStyle name="Normal 4" xfId="72"/>
    <cellStyle name="Normal 4 2" xfId="78"/>
    <cellStyle name="Normal 4 2 2" xfId="159"/>
    <cellStyle name="Normal 4 2 3" xfId="2775"/>
    <cellStyle name="Normal 4 2 3 2" xfId="5450"/>
    <cellStyle name="Normal 4 2 4" xfId="233"/>
    <cellStyle name="Normal 4 2 4 2" xfId="2963"/>
    <cellStyle name="Normal 4 2 5" xfId="5670"/>
    <cellStyle name="Normal 4 2 6" xfId="10984"/>
    <cellStyle name="Normal 4 2 7" xfId="215"/>
    <cellStyle name="Normal 4 3" xfId="2778"/>
    <cellStyle name="Normal 4 3 2" xfId="5452"/>
    <cellStyle name="Normal 4 4" xfId="236"/>
    <cellStyle name="Normal 4 4 2" xfId="2965"/>
    <cellStyle name="Normal 4 5" xfId="5651"/>
    <cellStyle name="Normal 4 6" xfId="8310"/>
    <cellStyle name="Normal 4 7" xfId="213"/>
    <cellStyle name="Normal 5" xfId="79"/>
    <cellStyle name="Normal 5 2" xfId="148"/>
    <cellStyle name="Normal 5 2 2" xfId="2748"/>
    <cellStyle name="Normal 5 3" xfId="2749"/>
    <cellStyle name="Normal 5 3 2" xfId="5442"/>
    <cellStyle name="Normal 5 4" xfId="2750"/>
    <cellStyle name="Normal 5 5" xfId="245"/>
    <cellStyle name="Normal 5 6" xfId="2747"/>
    <cellStyle name="Normal 5 6 2" xfId="5441"/>
    <cellStyle name="Normal 5 7" xfId="242"/>
    <cellStyle name="Normal 6" xfId="80"/>
    <cellStyle name="Normal 6 2" xfId="248"/>
    <cellStyle name="Normal 6 2 2" xfId="2971"/>
    <cellStyle name="Normal 6 3" xfId="2950"/>
    <cellStyle name="Normal 6 4" xfId="5669"/>
    <cellStyle name="Normal 6 5" xfId="11005"/>
    <cellStyle name="Normal 6 6" xfId="11023"/>
    <cellStyle name="Normal 6 7" xfId="10979"/>
    <cellStyle name="Normal 6 8" xfId="202"/>
    <cellStyle name="Normal 7" xfId="149"/>
    <cellStyle name="Normal 7 2" xfId="249"/>
    <cellStyle name="Normal 7 2 2" xfId="2972"/>
    <cellStyle name="Normal 7 2 3" xfId="11038"/>
    <cellStyle name="Normal 7 3" xfId="220"/>
    <cellStyle name="Normal 7 4" xfId="2949"/>
    <cellStyle name="Normal 7 5" xfId="10981"/>
    <cellStyle name="Normal 7 5 2" xfId="11035"/>
    <cellStyle name="Normal 7 6" xfId="10789"/>
    <cellStyle name="Normal 7 7" xfId="11018"/>
    <cellStyle name="Normal 7 7 2" xfId="11036"/>
    <cellStyle name="Normal 7 8" xfId="170"/>
    <cellStyle name="Normal 8" xfId="150"/>
    <cellStyle name="Normal 8 2" xfId="2782"/>
    <cellStyle name="Normal 8 2 2" xfId="5455"/>
    <cellStyle name="Normal 8 3" xfId="377"/>
    <cellStyle name="Normal 8 4" xfId="2973"/>
    <cellStyle name="Normal 8 5" xfId="11002"/>
    <cellStyle name="Normal 8 6" xfId="10989"/>
    <cellStyle name="Normal 8 7" xfId="10964"/>
    <cellStyle name="Normal 8 8" xfId="10999"/>
    <cellStyle name="Normal 8 9" xfId="251"/>
    <cellStyle name="Normal 9" xfId="160"/>
    <cellStyle name="Normal 9 2" xfId="5445"/>
    <cellStyle name="Normal 9 3" xfId="10954"/>
    <cellStyle name="Normal 9 4" xfId="8318"/>
    <cellStyle name="Normal 9 5" xfId="11027"/>
    <cellStyle name="Normal 9 6" xfId="2770"/>
    <cellStyle name="Note 2" xfId="68"/>
    <cellStyle name="Note 2 2" xfId="8146"/>
    <cellStyle name="Note 2 3" xfId="5639"/>
    <cellStyle name="Note 2 4" xfId="8136"/>
    <cellStyle name="Note 2 5" xfId="205"/>
    <cellStyle name="OfwatAmber" xfId="262"/>
    <cellStyle name="OfwatCalculation" xfId="263"/>
    <cellStyle name="OfwatCopy" xfId="264"/>
    <cellStyle name="OfwatDescTxt" xfId="265"/>
    <cellStyle name="OfwatEmphasis" xfId="266"/>
    <cellStyle name="OfwatGreen" xfId="267"/>
    <cellStyle name="OfwatHeaderTxt" xfId="268"/>
    <cellStyle name="OfwatInput" xfId="269"/>
    <cellStyle name="OfwatINVALID" xfId="270"/>
    <cellStyle name="OfwatNormal" xfId="271"/>
    <cellStyle name="OfwatRedPurple" xfId="272"/>
    <cellStyle name="Output" xfId="9" builtinId="21" customBuiltin="1"/>
    <cellStyle name="Output 2" xfId="151"/>
    <cellStyle name="Output 2 2" xfId="206"/>
    <cellStyle name="Output 3" xfId="5637"/>
    <cellStyle name="Output Amounts" xfId="2751"/>
    <cellStyle name="Output Column Headings" xfId="2752"/>
    <cellStyle name="Output Line Items" xfId="2753"/>
    <cellStyle name="Output Report Heading" xfId="2754"/>
    <cellStyle name="Output Report Title" xfId="2755"/>
    <cellStyle name="Pantone 130C" xfId="179"/>
    <cellStyle name="Pantone 179C" xfId="184"/>
    <cellStyle name="Pantone 232C" xfId="183"/>
    <cellStyle name="Pantone 2745C" xfId="182"/>
    <cellStyle name="Pantone 279C" xfId="177"/>
    <cellStyle name="Pantone 281C" xfId="176"/>
    <cellStyle name="Pantone 451C" xfId="178"/>
    <cellStyle name="Pantone 583C" xfId="181"/>
    <cellStyle name="Pantone 633C" xfId="180"/>
    <cellStyle name="Percent" xfId="166" builtinId="5"/>
    <cellStyle name="Percent [0]" xfId="190"/>
    <cellStyle name="Percent 10" xfId="5644"/>
    <cellStyle name="Percent 11" xfId="10951"/>
    <cellStyle name="Percent 12" xfId="11001"/>
    <cellStyle name="Percent 13" xfId="11003"/>
    <cellStyle name="Percent 14" xfId="11012"/>
    <cellStyle name="Percent 15" xfId="11033"/>
    <cellStyle name="Percent 16" xfId="11039"/>
    <cellStyle name="Percent 17" xfId="11040"/>
    <cellStyle name="Percent 2" xfId="73"/>
    <cellStyle name="Percent 2 10" xfId="5650"/>
    <cellStyle name="Percent 2 11" xfId="5629"/>
    <cellStyle name="Percent 2 2" xfId="152"/>
    <cellStyle name="Percent 2 2 2" xfId="2758"/>
    <cellStyle name="Percent 2 2 3" xfId="2759"/>
    <cellStyle name="Percent 2 2 3 2" xfId="5443"/>
    <cellStyle name="Percent 2 2 4" xfId="2760"/>
    <cellStyle name="Percent 2 2 5" xfId="2776"/>
    <cellStyle name="Percent 2 2 6" xfId="2757"/>
    <cellStyle name="Percent 2 2 7" xfId="234"/>
    <cellStyle name="Percent 2 3" xfId="240"/>
    <cellStyle name="Percent 2 3 2" xfId="2762"/>
    <cellStyle name="Percent 2 3 3" xfId="2763"/>
    <cellStyle name="Percent 2 3 4" xfId="2780"/>
    <cellStyle name="Percent 2 3 5" xfId="2761"/>
    <cellStyle name="Percent 2 4" xfId="294"/>
    <cellStyle name="Percent 2 4 2" xfId="2765"/>
    <cellStyle name="Percent 2 4 3" xfId="2766"/>
    <cellStyle name="Percent 2 4 4" xfId="2807"/>
    <cellStyle name="Percent 2 4 4 2" xfId="5480"/>
    <cellStyle name="Percent 2 4 5" xfId="2764"/>
    <cellStyle name="Percent 2 4 6" xfId="3001"/>
    <cellStyle name="Percent 2 5" xfId="2767"/>
    <cellStyle name="Percent 2 6" xfId="2768"/>
    <cellStyle name="Percent 2 6 2" xfId="5444"/>
    <cellStyle name="Percent 2 7" xfId="2769"/>
    <cellStyle name="Percent 2 8" xfId="2756"/>
    <cellStyle name="Percent 2 9" xfId="228"/>
    <cellStyle name="Percent 2 9 2" xfId="2960"/>
    <cellStyle name="Percent 3" xfId="81"/>
    <cellStyle name="Percent 3 2" xfId="241"/>
    <cellStyle name="Percent 3 3" xfId="8319"/>
    <cellStyle name="Percent 3 4" xfId="10978"/>
    <cellStyle name="Percent 3 5" xfId="10957"/>
    <cellStyle name="Percent 3 6" xfId="207"/>
    <cellStyle name="Percent 4" xfId="83"/>
    <cellStyle name="Percent 4 2" xfId="82"/>
    <cellStyle name="Percent 4 2 2" xfId="5447"/>
    <cellStyle name="Percent 4 2 3" xfId="10998"/>
    <cellStyle name="Percent 4 2 4" xfId="10991"/>
    <cellStyle name="Percent 4 2 5" xfId="11019"/>
    <cellStyle name="Percent 4 2 6" xfId="2772"/>
    <cellStyle name="Percent 4 3" xfId="10996"/>
    <cellStyle name="Percent 4 4" xfId="10961"/>
    <cellStyle name="Percent 4 5" xfId="219"/>
    <cellStyle name="Percent 5" xfId="153"/>
    <cellStyle name="Percent 6" xfId="223"/>
    <cellStyle name="Percent 6 2" xfId="2956"/>
    <cellStyle name="Percent 7" xfId="173"/>
    <cellStyle name="Percent 8" xfId="175"/>
    <cellStyle name="Percent 9" xfId="5624"/>
    <cellStyle name="Style 1" xfId="69"/>
    <cellStyle name="Style 1 2" xfId="8311"/>
    <cellStyle name="Style 1 3" xfId="5640"/>
    <cellStyle name="Style 1 4" xfId="208"/>
    <cellStyle name="Title 2" xfId="154"/>
    <cellStyle name="Total" xfId="15" builtinId="25" customBuiltin="1"/>
    <cellStyle name="Total 2" xfId="155"/>
    <cellStyle name="Total 2 2" xfId="209"/>
    <cellStyle name="Total 3" xfId="10986"/>
    <cellStyle name="True" xfId="70"/>
    <cellStyle name="True 2" xfId="165"/>
    <cellStyle name="True 2 2" xfId="11008"/>
    <cellStyle name="True 3" xfId="5647"/>
    <cellStyle name="Unique Formula" xfId="71"/>
    <cellStyle name="Validation error" xfId="261"/>
    <cellStyle name="Warning Text" xfId="13" builtinId="11" customBuiltin="1"/>
    <cellStyle name="Warning Text 2" xfId="156"/>
    <cellStyle name="Warning Text 2 2" xfId="5645"/>
    <cellStyle name="Warning Text 2 3" xfId="5632"/>
    <cellStyle name="Warning Text 3" xfId="174"/>
    <cellStyle name="Warning Text 4" xfId="10784"/>
    <cellStyle name="white_text_on_blue" xfId="157"/>
    <cellStyle name="WIP" xfId="185"/>
    <cellStyle name="Year" xfId="218"/>
    <cellStyle name="Year 2" xfId="258"/>
    <cellStyle name="Year 2 2" xfId="2979"/>
    <cellStyle name="Year 3" xfId="5655"/>
    <cellStyle name="Year 4" xfId="5630"/>
    <cellStyle name="year_formats_pink" xfId="158"/>
  </cellStyles>
  <dxfs count="8">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b val="0"/>
        <i val="0"/>
        <strike val="0"/>
        <color rgb="FFFFC000"/>
      </font>
      <fill>
        <patternFill>
          <bgColor rgb="FFFFC000"/>
        </patternFill>
      </fill>
    </dxf>
    <dxf>
      <font>
        <b val="0"/>
        <i val="0"/>
        <strike val="0"/>
        <color rgb="FF92D050"/>
      </font>
      <fill>
        <patternFill>
          <bgColor rgb="FF92D050"/>
        </patternFill>
      </fill>
    </dxf>
  </dxfs>
  <tableStyles count="0" defaultTableStyle="TableStyleMedium2" defaultPivotStyle="PivotStyleLight16"/>
  <colors>
    <mruColors>
      <color rgb="FFFF00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ercl\RATES\YE%20Mar%2006\P12%20March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Rec"/>
      <sheetName val="Adjustments"/>
      <sheetName val="NDRJnl"/>
      <sheetName val="WCJnl"/>
      <sheetName val="Aln"/>
      <sheetName val="Ber"/>
      <sheetName val="Bly"/>
      <sheetName val="Bre"/>
      <sheetName val="Car"/>
      <sheetName val="C Mor"/>
      <sheetName val="Chelm"/>
      <sheetName val="Ch Le"/>
      <sheetName val="Colch"/>
      <sheetName val="Dar"/>
      <sheetName val="Der"/>
      <sheetName val="Dur"/>
      <sheetName val="Eas"/>
      <sheetName val="Eden"/>
      <sheetName val="G'head"/>
      <sheetName val="Ham"/>
      <sheetName val="H'pool"/>
      <sheetName val="New"/>
      <sheetName val="N Tyne"/>
      <sheetName val="Redbr"/>
      <sheetName val="Red Cl"/>
      <sheetName val="Rich"/>
      <sheetName val="Sedg"/>
      <sheetName val="Stock"/>
      <sheetName val="Sund"/>
      <sheetName val="Tees"/>
      <sheetName val="Tyne"/>
      <sheetName val="Wans"/>
      <sheetName val="Wav"/>
      <sheetName val="Wear"/>
      <sheetName val="Y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heetViews>
  <sheetFormatPr defaultRowHeight="12.75"/>
  <sheetData>
    <row r="1" spans="1:2">
      <c r="A1" t="s">
        <v>556</v>
      </c>
      <c r="B1" t="s">
        <v>557</v>
      </c>
    </row>
    <row r="2" spans="1:2">
      <c r="A2" t="s">
        <v>562</v>
      </c>
      <c r="B2" t="s">
        <v>590</v>
      </c>
    </row>
    <row r="3" spans="1:2">
      <c r="A3" t="s">
        <v>563</v>
      </c>
      <c r="B3" t="s">
        <v>591</v>
      </c>
    </row>
    <row r="4" spans="1:2">
      <c r="A4" t="s">
        <v>564</v>
      </c>
      <c r="B4" t="s">
        <v>565</v>
      </c>
    </row>
    <row r="5" spans="1:2">
      <c r="A5" t="s">
        <v>566</v>
      </c>
      <c r="B5" t="s">
        <v>567</v>
      </c>
    </row>
    <row r="6" spans="1:2">
      <c r="A6" t="s">
        <v>568</v>
      </c>
      <c r="B6" t="s">
        <v>569</v>
      </c>
    </row>
    <row r="7" spans="1:2">
      <c r="A7" t="s">
        <v>558</v>
      </c>
      <c r="B7" t="s">
        <v>594</v>
      </c>
    </row>
    <row r="8" spans="1:2">
      <c r="A8" t="s">
        <v>559</v>
      </c>
      <c r="B8" t="s">
        <v>595</v>
      </c>
    </row>
    <row r="9" spans="1:2">
      <c r="A9" t="s">
        <v>560</v>
      </c>
      <c r="B9" t="s">
        <v>590</v>
      </c>
    </row>
    <row r="10" spans="1:2">
      <c r="A10" t="s">
        <v>561</v>
      </c>
      <c r="B10" t="s">
        <v>591</v>
      </c>
    </row>
    <row r="11" spans="1:2">
      <c r="A11" t="s">
        <v>570</v>
      </c>
      <c r="B11" t="s">
        <v>571</v>
      </c>
    </row>
    <row r="12" spans="1:2">
      <c r="A12" t="s">
        <v>572</v>
      </c>
      <c r="B12" t="s">
        <v>573</v>
      </c>
    </row>
    <row r="13" spans="1:2">
      <c r="A13" t="s">
        <v>574</v>
      </c>
      <c r="B13" t="s">
        <v>575</v>
      </c>
    </row>
    <row r="14" spans="1:2">
      <c r="A14" t="s">
        <v>576</v>
      </c>
      <c r="B14" t="s">
        <v>577</v>
      </c>
    </row>
    <row r="15" spans="1:2">
      <c r="A15" t="s">
        <v>578</v>
      </c>
      <c r="B15" t="s">
        <v>579</v>
      </c>
    </row>
    <row r="16" spans="1:2">
      <c r="A16" t="s">
        <v>580</v>
      </c>
      <c r="B16" t="s">
        <v>597</v>
      </c>
    </row>
    <row r="17" spans="1:2">
      <c r="A17" t="s">
        <v>581</v>
      </c>
      <c r="B17" t="s">
        <v>592</v>
      </c>
    </row>
    <row r="18" spans="1:2">
      <c r="A18" t="s">
        <v>582</v>
      </c>
      <c r="B18" t="s">
        <v>592</v>
      </c>
    </row>
    <row r="19" spans="1:2">
      <c r="A19" t="s">
        <v>583</v>
      </c>
      <c r="B19" t="s">
        <v>584</v>
      </c>
    </row>
    <row r="20" spans="1:2">
      <c r="A20" t="s">
        <v>585</v>
      </c>
      <c r="B20" t="s">
        <v>593</v>
      </c>
    </row>
    <row r="21" spans="1:2">
      <c r="A21" t="s">
        <v>598</v>
      </c>
      <c r="B21" t="s">
        <v>599</v>
      </c>
    </row>
    <row r="22" spans="1:2">
      <c r="A22" t="s">
        <v>600</v>
      </c>
      <c r="B22" t="s">
        <v>601</v>
      </c>
    </row>
    <row r="23" spans="1:2">
      <c r="A23" t="s">
        <v>602</v>
      </c>
      <c r="B23" t="s">
        <v>575</v>
      </c>
    </row>
    <row r="24" spans="1:2">
      <c r="A24" t="s">
        <v>603</v>
      </c>
      <c r="B24" t="s">
        <v>604</v>
      </c>
    </row>
    <row r="25" spans="1:2">
      <c r="A25" t="s">
        <v>605</v>
      </c>
      <c r="B25" t="s">
        <v>579</v>
      </c>
    </row>
    <row r="26" spans="1:2">
      <c r="A26" t="s">
        <v>608</v>
      </c>
      <c r="B26" t="s">
        <v>609</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pageSetUpPr fitToPage="1"/>
  </sheetPr>
  <dimension ref="A1:W193"/>
  <sheetViews>
    <sheetView showGridLines="0" zoomScale="80" zoomScaleNormal="80" workbookViewId="0">
      <pane xSplit="8" ySplit="7" topLeftCell="I41" activePane="bottomRight" state="frozen"/>
      <selection pane="topRight"/>
      <selection pane="bottomLeft"/>
      <selection pane="bottomRight"/>
    </sheetView>
  </sheetViews>
  <sheetFormatPr defaultColWidth="0" defaultRowHeight="12.75" zeroHeight="1"/>
  <cols>
    <col min="1" max="1" width="10" bestFit="1" customWidth="1"/>
    <col min="2" max="3" width="2.7109375" customWidth="1"/>
    <col min="4" max="4" width="9.140625" customWidth="1"/>
    <col min="5" max="5" width="68.85546875" customWidth="1"/>
    <col min="6" max="6" width="15.7109375" style="26" customWidth="1"/>
    <col min="7" max="7" width="8.85546875" bestFit="1" customWidth="1"/>
    <col min="8" max="8" width="11.85546875" customWidth="1"/>
    <col min="9" max="16" width="12.7109375" customWidth="1"/>
    <col min="17" max="21" width="10.5703125" customWidth="1"/>
    <col min="22" max="22" width="26.28515625" customWidth="1"/>
    <col min="23" max="23" width="9.140625" customWidth="1"/>
    <col min="24" max="28" width="0" hidden="1" customWidth="1"/>
  </cols>
  <sheetData>
    <row r="1" spans="1:23" s="1" customFormat="1" ht="33.75">
      <c r="A1" s="102"/>
      <c r="B1" s="102"/>
      <c r="C1" s="102"/>
      <c r="D1" s="102" t="s">
        <v>235</v>
      </c>
      <c r="E1" s="102"/>
      <c r="F1" s="103"/>
      <c r="G1" s="102"/>
      <c r="H1" s="102"/>
      <c r="I1" s="102"/>
      <c r="J1" s="102"/>
      <c r="K1" s="102"/>
      <c r="L1" s="102"/>
      <c r="M1" s="102"/>
      <c r="N1" s="102"/>
      <c r="O1" s="102"/>
      <c r="P1" s="102"/>
      <c r="Q1" s="102"/>
      <c r="R1" s="102"/>
      <c r="S1" s="102"/>
      <c r="T1" s="102"/>
      <c r="U1" s="102"/>
      <c r="V1" s="102"/>
      <c r="W1" s="102"/>
    </row>
    <row r="2" spans="1:23" s="1" customFormat="1" ht="15">
      <c r="F2" s="24"/>
      <c r="G2" s="11"/>
      <c r="O2" s="11"/>
      <c r="P2" s="11"/>
    </row>
    <row r="3" spans="1:23" s="2" customFormat="1">
      <c r="A3" s="11"/>
      <c r="B3" s="11"/>
      <c r="C3" s="11"/>
      <c r="D3" s="11"/>
      <c r="E3" s="11" t="s">
        <v>123</v>
      </c>
      <c r="F3" s="24"/>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24"/>
      <c r="G4" s="11"/>
      <c r="H4" s="11"/>
      <c r="I4" s="11"/>
      <c r="J4" s="11"/>
      <c r="K4" s="11"/>
      <c r="L4" s="11"/>
      <c r="M4" s="11"/>
      <c r="N4" s="11"/>
      <c r="O4" s="11"/>
      <c r="P4" s="11"/>
      <c r="Q4" s="11"/>
      <c r="R4" s="11"/>
      <c r="S4" s="11"/>
      <c r="T4" s="11"/>
      <c r="U4" s="11"/>
      <c r="V4" s="8"/>
      <c r="W4" s="11"/>
    </row>
    <row r="5" spans="1:23" s="2" customFormat="1">
      <c r="A5" s="11"/>
      <c r="B5" s="11"/>
      <c r="C5" s="11"/>
      <c r="D5" s="11"/>
      <c r="E5" s="11" t="s">
        <v>124</v>
      </c>
      <c r="F5" s="24"/>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c r="A6" s="11"/>
      <c r="B6" s="11"/>
      <c r="C6" s="11"/>
      <c r="D6" s="11"/>
      <c r="E6" s="11" t="s">
        <v>125</v>
      </c>
      <c r="F6" s="24"/>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5">
      <c r="A8" s="89"/>
      <c r="B8" s="106"/>
      <c r="C8" s="106"/>
      <c r="D8" s="110"/>
      <c r="E8" s="108" t="s">
        <v>236</v>
      </c>
      <c r="F8" s="109"/>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24"/>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24"/>
      <c r="G10" s="11"/>
      <c r="H10" s="11"/>
      <c r="I10" s="151"/>
      <c r="J10" s="151"/>
      <c r="K10" s="151"/>
      <c r="L10" s="147"/>
      <c r="M10" s="147"/>
      <c r="N10" s="147"/>
      <c r="O10" s="147"/>
      <c r="P10" s="147"/>
      <c r="Q10" s="147"/>
      <c r="R10" s="147"/>
      <c r="S10" s="147"/>
      <c r="T10" s="147"/>
      <c r="U10" s="147"/>
      <c r="V10" s="151"/>
      <c r="W10" s="151"/>
    </row>
    <row r="11" spans="1:23" s="2" customFormat="1">
      <c r="A11" s="11"/>
      <c r="B11" s="11"/>
      <c r="C11" s="11"/>
      <c r="D11" s="12"/>
      <c r="E11" s="5" t="s">
        <v>238</v>
      </c>
      <c r="F11" s="24"/>
      <c r="G11" s="11"/>
      <c r="H11" s="11"/>
      <c r="I11" s="151"/>
      <c r="J11" s="151"/>
      <c r="K11" s="151"/>
      <c r="L11" s="151"/>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K.Water</f>
        <v>0</v>
      </c>
      <c r="M12" s="147">
        <f>K.Water</f>
        <v>1.34</v>
      </c>
      <c r="N12" s="147">
        <f>K.Water</f>
        <v>1.05</v>
      </c>
      <c r="O12" s="147">
        <f>K.Water</f>
        <v>1.19</v>
      </c>
      <c r="P12" s="147">
        <f>K.Water</f>
        <v>1.1599999999999999</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1.0239017502917154</v>
      </c>
      <c r="N14" s="147">
        <f t="shared" ref="N14:P14" si="2">1+(N13+N12)/100</f>
        <v>1.0324399538106235</v>
      </c>
      <c r="O14" s="147">
        <f t="shared" si="2"/>
        <v>1.0506947269303202</v>
      </c>
      <c r="P14" s="147">
        <f t="shared" si="2"/>
        <v>1.043507179115301</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AllRev.Water</f>
        <v>434.346</v>
      </c>
      <c r="L15" s="147">
        <f>K15*L14</f>
        <v>442.96055771519241</v>
      </c>
      <c r="M15" s="147">
        <f>L15*M14</f>
        <v>453.5480903547799</v>
      </c>
      <c r="N15" s="147">
        <f t="shared" ref="N15:P15" si="3">M15*N14</f>
        <v>468.26116945678547</v>
      </c>
      <c r="O15" s="147">
        <f t="shared" si="3"/>
        <v>491.99954157446962</v>
      </c>
      <c r="P15" s="147">
        <f t="shared" si="3"/>
        <v>513.40505375439602</v>
      </c>
      <c r="Q15" s="147"/>
      <c r="R15" s="147"/>
      <c r="S15" s="147"/>
      <c r="T15" s="147"/>
      <c r="U15" s="147"/>
      <c r="V15" s="155" t="s">
        <v>242</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K.Water</f>
        <v>1.19</v>
      </c>
      <c r="P17" s="147">
        <f>K.Water</f>
        <v>1.1599999999999999</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1.0506947269303202</v>
      </c>
      <c r="P19" s="147">
        <f t="shared" ref="P19" si="4">1+(P18+P17)/100</f>
        <v>1.043507179115301</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Data!N$66, M20 * N19)</f>
        <v>0</v>
      </c>
      <c r="O20" s="147">
        <f xml:space="preserve"> IF(O6 = 3, Data!O$66, N20 * O19)</f>
        <v>0</v>
      </c>
      <c r="P20" s="147">
        <f xml:space="preserve"> IF(P6 = 3, Data!P$66,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442.96055771519241</v>
      </c>
      <c r="M23" s="147">
        <f t="shared" ref="M23:P23" si="5" xml:space="preserve"> IF($G$21=TRUE, IF(M$5 &lt; $G22, M15, M20), M15)</f>
        <v>453.5480903547799</v>
      </c>
      <c r="N23" s="147">
        <f t="shared" si="5"/>
        <v>468.26116945678547</v>
      </c>
      <c r="O23" s="147">
        <f t="shared" si="5"/>
        <v>491.99954157446962</v>
      </c>
      <c r="P23" s="147">
        <f t="shared" si="5"/>
        <v>513.40505375439602</v>
      </c>
      <c r="Q23" s="147"/>
      <c r="R23" s="147"/>
      <c r="S23" s="147"/>
      <c r="T23" s="147"/>
      <c r="U23" s="147"/>
      <c r="V23" s="155" t="s">
        <v>532</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20">
        <f>BlindYear.1415.Adj.Water</f>
        <v>-0.77229218894323204</v>
      </c>
      <c r="L27" s="155" t="s">
        <v>246</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AMP5.RCM.Adj.Water</f>
        <v>-0.77229218894323204</v>
      </c>
      <c r="L28" s="20">
        <f>K28*(1+Discount.Rate)</f>
        <v>-0.80009470774518843</v>
      </c>
      <c r="M28" s="20">
        <f>L28*(1+Discount.Rate)</f>
        <v>-0.82889811722401519</v>
      </c>
      <c r="N28" s="20">
        <f>M28*(1+Discount.Rate)</f>
        <v>-0.85873844944407973</v>
      </c>
      <c r="O28" s="20">
        <f>N28*(1+Discount.Rate)</f>
        <v>-0.88965303362406667</v>
      </c>
      <c r="P28" s="20">
        <f>O28*(1+Discount.Rate)</f>
        <v>-0.92168054283453305</v>
      </c>
      <c r="Q28" s="11"/>
      <c r="R28" s="11"/>
      <c r="S28" s="20"/>
      <c r="T28" s="20"/>
      <c r="U28" s="20"/>
      <c r="V28" s="151"/>
      <c r="W28" s="11"/>
    </row>
    <row r="29" spans="1:23" s="2" customFormat="1">
      <c r="A29" s="151"/>
      <c r="B29" s="151"/>
      <c r="C29" s="151"/>
      <c r="D29" s="153" t="s">
        <v>20</v>
      </c>
      <c r="E29" s="149" t="str">
        <f>Data!E47</f>
        <v>Percentage of blind year adjustment by year - water</v>
      </c>
      <c r="F29" s="173" t="s">
        <v>248</v>
      </c>
      <c r="G29" s="151"/>
      <c r="H29" s="151"/>
      <c r="I29" s="11"/>
      <c r="J29" s="11"/>
      <c r="K29" s="19"/>
      <c r="L29" s="19"/>
      <c r="M29" s="19"/>
      <c r="N29" s="97">
        <f>Data!N47</f>
        <v>1</v>
      </c>
      <c r="O29" s="97">
        <f>Data!O47</f>
        <v>0</v>
      </c>
      <c r="P29" s="97">
        <f>Data!P47</f>
        <v>0</v>
      </c>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N28*N29</f>
        <v>-0.85873844944407973</v>
      </c>
      <c r="O30" s="20">
        <f t="shared" ref="O30:P30" si="6">O28*O29</f>
        <v>0</v>
      </c>
      <c r="P30" s="20">
        <f t="shared" si="6"/>
        <v>0</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74"/>
      <c r="M31" s="19"/>
      <c r="N31" s="20">
        <f>N30*Indexation.November.Actual</f>
        <v>-0.95595412296605098</v>
      </c>
      <c r="O31" s="20">
        <f t="shared" ref="O31:P31" si="7">O30*Indexation.November.Actual</f>
        <v>0</v>
      </c>
      <c r="P31" s="20">
        <f t="shared" si="7"/>
        <v>0</v>
      </c>
      <c r="Q31" s="20"/>
      <c r="R31" s="20"/>
      <c r="S31" s="20"/>
      <c r="T31" s="20"/>
      <c r="U31" s="20"/>
      <c r="V31" s="155" t="s">
        <v>251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252</v>
      </c>
      <c r="F33" s="173" t="s">
        <v>248</v>
      </c>
      <c r="G33" s="151"/>
      <c r="H33" s="151"/>
      <c r="I33" s="11"/>
      <c r="J33" s="11"/>
      <c r="K33" s="19"/>
      <c r="L33" s="74"/>
      <c r="M33" s="19"/>
      <c r="N33" s="19"/>
      <c r="O33" s="19"/>
      <c r="P33" s="150">
        <f xml:space="preserve"> 1 - SUM(N29:P29)</f>
        <v>0</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-0.95486104237657632</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0</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 t="shared" si="8"/>
        <v>-1.8430740716678524</v>
      </c>
      <c r="O40" s="20">
        <f t="shared" si="8"/>
        <v>-9.2091528580525157</v>
      </c>
      <c r="P40" s="20">
        <f t="shared" si="8"/>
        <v>-13.012212309245372</v>
      </c>
      <c r="Q40" s="20"/>
      <c r="R40" s="20"/>
      <c r="S40" s="14"/>
      <c r="T40" s="14"/>
      <c r="U40" s="14"/>
      <c r="V40" s="155" t="s">
        <v>259</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3"/>
      <c r="J41" s="13"/>
      <c r="K41" s="13"/>
      <c r="L41" s="20"/>
      <c r="M41" s="20"/>
      <c r="N41" s="20"/>
      <c r="O41" s="20"/>
      <c r="P41" s="20"/>
      <c r="Q41" s="20"/>
      <c r="R41" s="20"/>
      <c r="S41" s="14"/>
      <c r="T41" s="14"/>
      <c r="U41" s="14"/>
      <c r="V41" s="155"/>
      <c r="W41" s="11"/>
    </row>
    <row r="42" spans="1:23" s="2" customFormat="1">
      <c r="A42" s="151"/>
      <c r="B42" s="151"/>
      <c r="C42" s="151"/>
      <c r="D42" s="153" t="s">
        <v>148</v>
      </c>
      <c r="E42" s="149" t="str">
        <f>Data!E53</f>
        <v>Over-recovered 17/18 revenue returned - water</v>
      </c>
      <c r="F42" s="173" t="s">
        <v>167</v>
      </c>
      <c r="G42" s="149"/>
      <c r="H42" s="149"/>
      <c r="I42" s="13"/>
      <c r="J42" s="13"/>
      <c r="K42" s="13"/>
      <c r="L42" s="20"/>
      <c r="M42" s="20"/>
      <c r="N42" s="20"/>
      <c r="O42" s="147">
        <f>(0 - Data!$O$53)</f>
        <v>-6</v>
      </c>
      <c r="P42" s="147"/>
      <c r="Q42" s="20"/>
      <c r="R42" s="20"/>
      <c r="S42" s="14"/>
      <c r="T42" s="14"/>
      <c r="U42" s="14"/>
      <c r="V42" s="155"/>
      <c r="W42" s="11"/>
    </row>
    <row r="43" spans="1:23" s="2" customFormat="1">
      <c r="A43" s="151"/>
      <c r="B43" s="151"/>
      <c r="C43" s="151"/>
      <c r="D43" s="153" t="s">
        <v>148</v>
      </c>
      <c r="E43" s="149" t="s">
        <v>260</v>
      </c>
      <c r="F43" s="173" t="s">
        <v>167</v>
      </c>
      <c r="G43" s="149"/>
      <c r="H43" s="149"/>
      <c r="I43" s="13"/>
      <c r="J43" s="13"/>
      <c r="K43" s="13"/>
      <c r="L43" s="20"/>
      <c r="M43" s="20"/>
      <c r="N43" s="20"/>
      <c r="O43" s="147"/>
      <c r="P43" s="147">
        <f>(0-O42*(1+Discount.Rate))*(INDEX(Indexation.November.Actual.YearOnYear,,MATCH(P$5,Calendar.Years,0)))</f>
        <v>6.4143350253807112</v>
      </c>
      <c r="Q43" s="20"/>
      <c r="R43" s="20"/>
      <c r="S43" s="14"/>
      <c r="T43" s="14"/>
      <c r="U43" s="14"/>
      <c r="V43" s="155"/>
      <c r="W43" s="11"/>
    </row>
    <row r="44" spans="1:23" s="2" customFormat="1">
      <c r="A44" s="151"/>
      <c r="B44" s="151"/>
      <c r="C44" s="151"/>
      <c r="D44" s="153" t="s">
        <v>148</v>
      </c>
      <c r="E44" s="149" t="str">
        <f>Data!E57</f>
        <v>Over-recovered 18/19 revenue returned - water</v>
      </c>
      <c r="F44" s="173" t="s">
        <v>167</v>
      </c>
      <c r="G44" s="149"/>
      <c r="H44" s="149"/>
      <c r="I44" s="13"/>
      <c r="J44" s="13"/>
      <c r="K44" s="149"/>
      <c r="L44" s="147"/>
      <c r="M44" s="147"/>
      <c r="N44" s="147"/>
      <c r="O44" s="147"/>
      <c r="P44" s="147">
        <f>(0 - Data!$P$57)</f>
        <v>0</v>
      </c>
      <c r="Q44" s="147"/>
      <c r="R44" s="147"/>
      <c r="S44" s="14"/>
      <c r="T44" s="14"/>
      <c r="U44" s="14"/>
      <c r="V44" s="155"/>
      <c r="W44" s="11"/>
    </row>
    <row r="45" spans="1:23">
      <c r="A45" s="151"/>
      <c r="B45" s="151"/>
      <c r="C45" s="151"/>
      <c r="D45" s="153" t="s">
        <v>148</v>
      </c>
      <c r="E45" s="149" t="s">
        <v>261</v>
      </c>
      <c r="F45" s="173" t="s">
        <v>167</v>
      </c>
      <c r="G45" s="148"/>
      <c r="H45" s="148"/>
      <c r="K45" s="148"/>
      <c r="L45" s="147">
        <f>L23</f>
        <v>442.96055771519241</v>
      </c>
      <c r="M45" s="147">
        <f t="shared" ref="M45:P45" si="9">M23</f>
        <v>453.5480903547799</v>
      </c>
      <c r="N45" s="147">
        <f t="shared" si="9"/>
        <v>468.26116945678547</v>
      </c>
      <c r="O45" s="147">
        <f t="shared" si="9"/>
        <v>491.99954157446962</v>
      </c>
      <c r="P45" s="147">
        <f t="shared" si="9"/>
        <v>513.40505375439602</v>
      </c>
      <c r="Q45" s="147"/>
      <c r="R45" s="147"/>
      <c r="S45" s="20"/>
      <c r="T45" s="20"/>
      <c r="U45" s="20"/>
      <c r="V45" s="155"/>
      <c r="W45" s="11"/>
    </row>
    <row r="46" spans="1:23" s="2" customFormat="1">
      <c r="A46" s="11"/>
      <c r="B46" s="11"/>
      <c r="C46" s="11"/>
      <c r="D46" s="12" t="s">
        <v>148</v>
      </c>
      <c r="E46" s="13" t="s">
        <v>262</v>
      </c>
      <c r="F46" s="24" t="s">
        <v>167</v>
      </c>
      <c r="G46" s="11"/>
      <c r="H46" s="11"/>
      <c r="I46" s="11"/>
      <c r="J46" s="11"/>
      <c r="K46" s="151"/>
      <c r="L46" s="147">
        <f>AllRev.Outturn.Water.Revised+RCM.BlindYear.Adj.Water+AMP6.FI.Adj.Water+L42+L43+L44</f>
        <v>442.96055771519241</v>
      </c>
      <c r="M46" s="147">
        <f>AllRev.Outturn.Water.Revised+RCM.BlindYear.Adj.Water+AMP6.FI.Adj.Water+M42+M43+M44</f>
        <v>453.5480903547799</v>
      </c>
      <c r="N46" s="147">
        <f>AllRev.Outturn.Water.Revised+RCM.BlindYear.Adj.Water+AMP6.FI.Adj.Water+N42+N43+N44</f>
        <v>465.46214126215159</v>
      </c>
      <c r="O46" s="147">
        <f>AllRev.Outturn.Water.Revised+RCM.BlindYear.Adj.Water+AMP6.FI.Adj.Water+O42+O43+O44</f>
        <v>476.79038871641711</v>
      </c>
      <c r="P46" s="147">
        <f>AllRev.Outturn.Water.Revised+RCM.BlindYear.Adj.Water+AMP6.FI.Adj.Water+P42+P43+P44</f>
        <v>506.80717647053132</v>
      </c>
      <c r="Q46" s="147"/>
      <c r="R46" s="147"/>
      <c r="S46" s="20"/>
      <c r="T46" s="20"/>
      <c r="U46" s="20"/>
      <c r="V46" s="155" t="s">
        <v>263</v>
      </c>
      <c r="W46" s="11"/>
    </row>
    <row r="47" spans="1:23">
      <c r="A47" s="11"/>
      <c r="B47" s="11"/>
      <c r="C47" s="11"/>
      <c r="D47" s="12" t="s">
        <v>148</v>
      </c>
      <c r="E47" s="13" t="s">
        <v>264</v>
      </c>
      <c r="F47" s="24" t="s">
        <v>167</v>
      </c>
      <c r="K47" s="148"/>
      <c r="L47" s="147">
        <f>IF($G41=TRUE,L46,MIN(L45:L46))</f>
        <v>442.96055771519241</v>
      </c>
      <c r="M47" s="147">
        <f>IF($G41=TRUE,M46,MIN(M45:M46))</f>
        <v>453.5480903547799</v>
      </c>
      <c r="N47" s="147">
        <f>IF($G41=TRUE,N46,MIN(N45:N46))</f>
        <v>465.46214126215159</v>
      </c>
      <c r="O47" s="147">
        <f>IF($G41=TRUE,O46,MIN(O45:O46))</f>
        <v>476.79038871641711</v>
      </c>
      <c r="P47" s="147">
        <f>IF($G41=TRUE,P46,MIN(P45:P46))</f>
        <v>506.80717647053132</v>
      </c>
      <c r="Q47" s="147"/>
      <c r="R47" s="147"/>
      <c r="S47" s="20"/>
      <c r="T47" s="20"/>
      <c r="U47" s="20"/>
      <c r="V47" s="155" t="s">
        <v>265</v>
      </c>
      <c r="W47" s="11"/>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c r="W48" s="11"/>
    </row>
    <row r="49" spans="1:23" s="2" customFormat="1">
      <c r="A49" s="11"/>
      <c r="B49" s="11"/>
      <c r="C49" s="11"/>
      <c r="D49" s="12" t="s">
        <v>148</v>
      </c>
      <c r="E49" s="13" t="s">
        <v>266</v>
      </c>
      <c r="F49" s="24" t="s">
        <v>167</v>
      </c>
      <c r="G49" s="11"/>
      <c r="H49" s="11"/>
      <c r="I49" s="11"/>
      <c r="J49" s="11"/>
      <c r="K49" s="11"/>
      <c r="L49" s="20">
        <f t="shared" ref="L49:P49" si="10">RecRev.Water</f>
        <v>444.62343740880692</v>
      </c>
      <c r="M49" s="20">
        <f t="shared" si="10"/>
        <v>461.63057811751656</v>
      </c>
      <c r="N49" s="20">
        <f t="shared" si="10"/>
        <v>476.64200000000011</v>
      </c>
      <c r="O49" s="20">
        <f t="shared" si="10"/>
        <v>486.23700000000002</v>
      </c>
      <c r="P49" s="20">
        <f t="shared" si="10"/>
        <v>509.01000000000005</v>
      </c>
      <c r="Q49" s="20"/>
      <c r="R49" s="20"/>
      <c r="S49" s="14"/>
      <c r="T49" s="14"/>
      <c r="U49" s="14"/>
      <c r="V49" s="151"/>
      <c r="W49" s="11"/>
    </row>
    <row r="50" spans="1:23" s="2" customFormat="1">
      <c r="A50" s="11"/>
      <c r="B50" s="11"/>
      <c r="C50" s="11"/>
      <c r="D50" s="12"/>
      <c r="E50" s="13"/>
      <c r="F50" s="24"/>
      <c r="G50" s="11"/>
      <c r="H50" s="11"/>
      <c r="I50" s="11"/>
      <c r="J50" s="11"/>
      <c r="K50" s="11"/>
      <c r="L50" s="20"/>
      <c r="M50" s="20"/>
      <c r="N50" s="20"/>
      <c r="O50" s="20"/>
      <c r="P50" s="20"/>
      <c r="Q50" s="20"/>
      <c r="R50" s="20"/>
      <c r="S50" s="20"/>
      <c r="T50" s="20"/>
      <c r="U50" s="20"/>
      <c r="V50" s="151"/>
      <c r="W50" s="11"/>
    </row>
    <row r="51" spans="1:23" s="2" customFormat="1">
      <c r="A51" s="11"/>
      <c r="B51" s="11"/>
      <c r="C51" s="11"/>
      <c r="D51" s="12" t="s">
        <v>148</v>
      </c>
      <c r="E51" s="13" t="s">
        <v>267</v>
      </c>
      <c r="F51" s="24" t="s">
        <v>167</v>
      </c>
      <c r="G51" s="11"/>
      <c r="H51" s="11"/>
      <c r="I51" s="11"/>
      <c r="J51" s="11"/>
      <c r="K51" s="11"/>
      <c r="L51" s="20">
        <f t="shared" ref="L51:M51" si="11">L49-L46</f>
        <v>1.6628796936145136</v>
      </c>
      <c r="M51" s="20">
        <f t="shared" si="11"/>
        <v>8.0824877627366618</v>
      </c>
      <c r="N51" s="20">
        <f>N49-N46</f>
        <v>11.179858737848519</v>
      </c>
      <c r="O51" s="20">
        <f t="shared" ref="O51:P51" si="12">O49-O46</f>
        <v>9.4466112835829108</v>
      </c>
      <c r="P51" s="20">
        <f t="shared" si="12"/>
        <v>2.2028235294687306</v>
      </c>
      <c r="Q51" s="20"/>
      <c r="R51" s="20"/>
      <c r="S51" s="20"/>
      <c r="T51" s="20"/>
      <c r="U51" s="20"/>
      <c r="V51" s="151"/>
      <c r="W51" s="11"/>
    </row>
    <row r="52" spans="1:23" s="2" customFormat="1">
      <c r="A52" s="11"/>
      <c r="B52" s="11"/>
      <c r="C52" s="11"/>
      <c r="D52" s="12" t="s">
        <v>135</v>
      </c>
      <c r="E52" s="13" t="s">
        <v>268</v>
      </c>
      <c r="F52" s="24"/>
      <c r="G52" s="11"/>
      <c r="H52" s="11"/>
      <c r="I52" s="11"/>
      <c r="J52" s="11"/>
      <c r="K52" s="11"/>
      <c r="L52" s="92">
        <f>IF(L46=0,0,L51/L46)</f>
        <v>3.7540130033060079E-3</v>
      </c>
      <c r="M52" s="92">
        <f t="shared" ref="M52:P52" si="13">IF(M46=0,0,M51/M46)</f>
        <v>1.7820575005429478E-2</v>
      </c>
      <c r="N52" s="92">
        <f t="shared" si="13"/>
        <v>2.4018835790883247E-2</v>
      </c>
      <c r="O52" s="92">
        <f t="shared" si="13"/>
        <v>1.9812923052023847E-2</v>
      </c>
      <c r="P52" s="92">
        <f t="shared" si="13"/>
        <v>4.3464726462822999E-3</v>
      </c>
      <c r="Q52" s="20"/>
      <c r="R52" s="20"/>
      <c r="S52" s="20"/>
      <c r="T52" s="20"/>
      <c r="U52" s="20"/>
      <c r="V52" s="155" t="s">
        <v>269</v>
      </c>
      <c r="W52" s="11"/>
    </row>
    <row r="53" spans="1:23">
      <c r="A53" s="11"/>
      <c r="B53" s="11"/>
      <c r="C53" s="11"/>
      <c r="D53" s="12"/>
      <c r="E53" s="13"/>
      <c r="K53" s="11"/>
      <c r="L53" s="92"/>
      <c r="M53" s="92"/>
      <c r="N53" s="92"/>
      <c r="O53" s="92"/>
      <c r="P53" s="92"/>
      <c r="Q53" s="20"/>
      <c r="R53" s="20"/>
      <c r="S53" s="20"/>
      <c r="T53" s="20"/>
      <c r="U53" s="20"/>
      <c r="V53" s="155"/>
    </row>
    <row r="54" spans="1:23">
      <c r="A54" s="11"/>
      <c r="B54" s="11"/>
      <c r="C54" s="11"/>
      <c r="D54" s="12"/>
      <c r="E54" s="22" t="s">
        <v>270</v>
      </c>
      <c r="K54" s="11"/>
      <c r="L54" s="92"/>
      <c r="M54" s="92"/>
      <c r="N54" s="92"/>
      <c r="O54" s="92"/>
      <c r="P54" s="92"/>
      <c r="Q54" s="20"/>
      <c r="R54" s="20"/>
      <c r="S54" s="20"/>
      <c r="T54" s="20"/>
      <c r="U54" s="20"/>
      <c r="V54" s="155"/>
    </row>
    <row r="55" spans="1:23">
      <c r="A55" s="11"/>
      <c r="B55" s="11"/>
      <c r="C55" s="11"/>
      <c r="D55" s="12" t="s">
        <v>148</v>
      </c>
      <c r="E55" s="13" t="s">
        <v>271</v>
      </c>
      <c r="F55" s="24" t="s">
        <v>167</v>
      </c>
      <c r="J55" s="19">
        <v>0</v>
      </c>
      <c r="K55" s="19">
        <v>0</v>
      </c>
      <c r="L55" s="20">
        <f>0-L51*(1+Discount.Rate)*(1+Discount.Rate)</f>
        <v>-1.7847621236376832</v>
      </c>
      <c r="M55" s="20">
        <f>0-M51*(1+Discount.Rate)*(1+Discount.Rate)</f>
        <v>-8.6749017857942103</v>
      </c>
      <c r="N55" s="20">
        <f>0-N51*(1+Discount.Rate)*(1+Discount.Rate)</f>
        <v>-11.999297663897865</v>
      </c>
      <c r="O55" s="19"/>
      <c r="P55" s="19"/>
      <c r="Q55" s="20"/>
      <c r="R55" s="20"/>
      <c r="S55" s="20"/>
      <c r="T55" s="20"/>
      <c r="U55" s="20"/>
      <c r="V55" s="155"/>
    </row>
    <row r="56" spans="1:23">
      <c r="A56" s="11"/>
      <c r="B56" s="11"/>
      <c r="C56" s="11"/>
      <c r="D56" s="12" t="s">
        <v>148</v>
      </c>
      <c r="E56" s="13" t="s">
        <v>272</v>
      </c>
      <c r="F56" s="24" t="s">
        <v>273</v>
      </c>
      <c r="J56" s="74">
        <v>0</v>
      </c>
      <c r="K56" s="19">
        <v>0</v>
      </c>
      <c r="L56" s="20">
        <f>L55*INDEX(Indexation.November.Actual.YearOnYear,,MATCH(M$5,Calendar.Years,0))*(INDEX(Indexation.November.Actual.YearOnYear,,MATCH(N$5,Calendar.Years,0)))</f>
        <v>-1.8430740716678524</v>
      </c>
      <c r="M56" s="20">
        <f>M55*INDEX(Indexation.November.Actual.YearOnYear,,MATCH(N$5,Calendar.Years,0))*(INDEX(Indexation.November.Actual.YearOnYear,,MATCH(O$5,Calendar.Years,0)))</f>
        <v>-9.2091528580525157</v>
      </c>
      <c r="N56" s="20">
        <f>N55*INDEX(Indexation.November.Actual.YearOnYear,,MATCH(O$5,Calendar.Years,0))*(INDEX(Indexation.November.Actual.YearOnYear,,MATCH(P$5,Calendar.Years,0)))</f>
        <v>-12.862523974182043</v>
      </c>
      <c r="O56" s="19"/>
      <c r="P56" s="19"/>
      <c r="Q56" s="20"/>
      <c r="R56" s="20"/>
      <c r="S56" s="20"/>
      <c r="T56" s="20"/>
      <c r="U56" s="20"/>
      <c r="V56" s="155"/>
    </row>
    <row r="57" spans="1:23">
      <c r="A57" s="11" t="s">
        <v>36</v>
      </c>
      <c r="B57" s="11"/>
      <c r="C57" s="11"/>
      <c r="D57" s="12" t="s">
        <v>148</v>
      </c>
      <c r="E57" s="13" t="s">
        <v>274</v>
      </c>
      <c r="F57" s="24" t="s">
        <v>167</v>
      </c>
      <c r="J57" s="19"/>
      <c r="K57" s="19"/>
      <c r="L57" s="19"/>
      <c r="M57" s="19"/>
      <c r="N57" s="20">
        <f>L56</f>
        <v>-1.8430740716678524</v>
      </c>
      <c r="O57" s="20">
        <f>M56</f>
        <v>-9.2091528580525157</v>
      </c>
      <c r="P57" s="20">
        <f>N56</f>
        <v>-12.862523974182043</v>
      </c>
      <c r="Q57" s="20"/>
      <c r="R57" s="20"/>
      <c r="S57" s="20"/>
      <c r="T57" s="20"/>
      <c r="U57" s="20"/>
      <c r="V57" s="155"/>
    </row>
    <row r="58" spans="1:23">
      <c r="A58" s="11"/>
      <c r="B58" s="11"/>
      <c r="C58" s="11"/>
      <c r="D58" s="12"/>
      <c r="E58" s="15"/>
      <c r="F58" s="24"/>
      <c r="Q58" s="20"/>
      <c r="R58" s="20"/>
      <c r="S58" s="20"/>
      <c r="T58" s="20"/>
      <c r="U58" s="20"/>
      <c r="V58" s="155"/>
    </row>
    <row r="59" spans="1:23">
      <c r="A59" s="11"/>
      <c r="B59" s="11"/>
      <c r="C59" s="11"/>
      <c r="D59" s="12"/>
      <c r="E59" s="22" t="s">
        <v>275</v>
      </c>
      <c r="F59" s="24"/>
      <c r="Q59" s="20"/>
      <c r="R59" s="20"/>
      <c r="S59" s="20"/>
      <c r="T59" s="20"/>
      <c r="U59" s="20"/>
      <c r="V59" s="155"/>
    </row>
    <row r="60" spans="1:23">
      <c r="A60" s="11"/>
      <c r="B60" s="11"/>
      <c r="C60" s="11"/>
      <c r="D60" s="12" t="s">
        <v>135</v>
      </c>
      <c r="E60" s="13" t="s">
        <v>276</v>
      </c>
      <c r="F60" s="24"/>
      <c r="L60" s="92">
        <f>IF(L47=0,0,ABS((L49-(L47-InpOverride!J89))/(L47-InpOverride!J89)))</f>
        <v>3.7540130033060079E-3</v>
      </c>
      <c r="M60" s="92">
        <f>IF(M47=0,0,ABS((M49-(M47-InpOverride!K89))/(M47-InpOverride!K89)))</f>
        <v>1.7820575005429478E-2</v>
      </c>
      <c r="N60" s="92">
        <f>IF(N47=0,0,ABS((N49-(N47-InpOverride!L89))/(N47-InpOverride!L89)))</f>
        <v>2.4018835790883247E-2</v>
      </c>
      <c r="O60" s="92">
        <f>IF(O47=0,0,ABS((O49-(O47-InpOverride!M89))/(O47-InpOverride!M89)))</f>
        <v>1.9812923052023847E-2</v>
      </c>
      <c r="P60" s="92">
        <f>IF(P47=0,0,ABS((P49-(P47-InpOverride!N89))/(P47-InpOverride!N89)))</f>
        <v>4.3464726462822999E-3</v>
      </c>
      <c r="Q60" s="20"/>
      <c r="R60" s="20"/>
      <c r="S60" s="20"/>
      <c r="T60" s="20"/>
      <c r="U60" s="20"/>
      <c r="V60" s="189"/>
    </row>
    <row r="61" spans="1:23" s="2" customFormat="1">
      <c r="A61" s="11"/>
      <c r="B61" s="11"/>
      <c r="C61" s="11"/>
      <c r="D61" s="17" t="s">
        <v>18</v>
      </c>
      <c r="E61" s="13" t="s">
        <v>277</v>
      </c>
      <c r="F61" s="24"/>
      <c r="G61" s="11"/>
      <c r="H61" s="11"/>
      <c r="I61" s="11"/>
      <c r="J61" s="11"/>
      <c r="K61" s="11"/>
      <c r="L61" s="93" t="b">
        <f>L60&gt;Threshold.Min</f>
        <v>0</v>
      </c>
      <c r="M61" s="93" t="b">
        <f>M60&gt;Threshold.Min</f>
        <v>0</v>
      </c>
      <c r="N61" s="93" t="b">
        <f>N60&gt;Threshold.Min</f>
        <v>1</v>
      </c>
      <c r="O61" s="93" t="b">
        <f>O60&gt;Threshold.Min</f>
        <v>0</v>
      </c>
      <c r="P61" s="93" t="b">
        <f>P60&gt;Threshold.Min</f>
        <v>0</v>
      </c>
      <c r="Q61" s="20"/>
      <c r="R61" s="20"/>
      <c r="S61" s="20"/>
      <c r="T61" s="20"/>
      <c r="U61" s="20"/>
      <c r="V61" s="151"/>
      <c r="W61"/>
    </row>
    <row r="62" spans="1:23">
      <c r="B62" s="11"/>
      <c r="C62" s="11"/>
      <c r="D62" s="12" t="s">
        <v>135</v>
      </c>
      <c r="E62" s="13" t="s">
        <v>278</v>
      </c>
      <c r="K62" s="11"/>
      <c r="L62" s="92">
        <f>L61*Penalty.Rate.General*MIN(1,(L60-Threshold.Min)/(Threshold.Max-Threshold.Min))</f>
        <v>0</v>
      </c>
      <c r="M62" s="92">
        <f>M61*Penalty.Rate.General*MIN(1,(M60-Threshold.Min)/(Threshold.Max-Threshold.Min))</f>
        <v>0</v>
      </c>
      <c r="N62" s="92">
        <f>N61*Penalty.Rate.General*MIN(1,(N60-Threshold.Min)/(Threshold.Max-Threshold.Min))</f>
        <v>1.205650737264974E-2</v>
      </c>
      <c r="O62" s="92">
        <f>O61*Penalty.Rate.General*MIN(1,(O60-Threshold.Min)/(Threshold.Max-Threshold.Min))</f>
        <v>0</v>
      </c>
      <c r="P62" s="92">
        <f>P61*Penalty.Rate.General*MIN(1,(P60-Threshold.Min)/(Threshold.Max-Threshold.Min))</f>
        <v>0</v>
      </c>
      <c r="Q62" s="20"/>
      <c r="R62" s="20"/>
      <c r="S62" s="20"/>
      <c r="T62" s="20"/>
      <c r="U62" s="20"/>
      <c r="V62" s="148"/>
    </row>
    <row r="63" spans="1:23">
      <c r="A63" s="11"/>
      <c r="B63" s="11"/>
      <c r="C63" s="11"/>
      <c r="D63" s="12"/>
      <c r="E63" s="22"/>
      <c r="F63" s="24"/>
      <c r="Q63" s="20"/>
      <c r="R63" s="20"/>
      <c r="S63" s="20"/>
      <c r="T63" s="20"/>
      <c r="U63" s="20"/>
      <c r="V63" s="155"/>
    </row>
    <row r="64" spans="1:23">
      <c r="A64" s="11"/>
      <c r="B64" s="11"/>
      <c r="C64" s="11"/>
      <c r="D64" s="12" t="s">
        <v>148</v>
      </c>
      <c r="E64" s="13" t="s">
        <v>279</v>
      </c>
      <c r="F64" s="24" t="s">
        <v>167</v>
      </c>
      <c r="J64" s="19"/>
      <c r="K64" s="19"/>
      <c r="L64" s="20">
        <f>0-L62*ABS(L49-(L47-InpOverride!J89))</f>
        <v>0</v>
      </c>
      <c r="M64" s="20">
        <f>0-M62*ABS(M49-(M47-InpOverride!K89))</f>
        <v>0</v>
      </c>
      <c r="N64" s="20">
        <f>0-N62*ABS(N49-(N47-InpOverride!L89))</f>
        <v>-0.1347900492980533</v>
      </c>
      <c r="O64" s="20">
        <f>0-O62*ABS(O49-(O47-InpOverride!M89))</f>
        <v>0</v>
      </c>
      <c r="P64" s="20">
        <f>0-P62*ABS(P49-(P47-InpOverride!N89))</f>
        <v>0</v>
      </c>
      <c r="Q64" s="190"/>
      <c r="R64" s="20"/>
      <c r="S64" s="20"/>
      <c r="T64" s="20"/>
      <c r="U64" s="20"/>
      <c r="V64" s="155"/>
    </row>
    <row r="65" spans="1:23">
      <c r="A65" s="11"/>
      <c r="B65" s="11"/>
      <c r="C65" s="11"/>
      <c r="D65" s="12" t="s">
        <v>148</v>
      </c>
      <c r="E65" s="13" t="s">
        <v>280</v>
      </c>
      <c r="F65" s="24" t="s">
        <v>167</v>
      </c>
      <c r="J65" s="19"/>
      <c r="K65" s="19"/>
      <c r="L65" s="20">
        <f>L64*(1+Discount.Rate)</f>
        <v>0</v>
      </c>
      <c r="M65" s="20">
        <f>M64*(1+Discount.Rate)</f>
        <v>0</v>
      </c>
      <c r="N65" s="20">
        <f>N64*(1+Discount.Rate)</f>
        <v>-0.13964249107278323</v>
      </c>
      <c r="O65" s="19"/>
      <c r="P65" s="19"/>
      <c r="Q65" s="20"/>
      <c r="R65" s="20"/>
      <c r="S65" s="20"/>
      <c r="T65" s="20"/>
      <c r="U65" s="20"/>
      <c r="V65" s="155"/>
    </row>
    <row r="66" spans="1:23">
      <c r="A66" s="11"/>
      <c r="B66" s="11"/>
      <c r="C66" s="11"/>
      <c r="D66" s="12" t="s">
        <v>148</v>
      </c>
      <c r="E66" s="13" t="s">
        <v>281</v>
      </c>
      <c r="F66" s="24" t="s">
        <v>167</v>
      </c>
      <c r="J66" s="74"/>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-0.14968833506332996</v>
      </c>
      <c r="O66" s="19"/>
      <c r="P66" s="19"/>
      <c r="Q66" s="20"/>
      <c r="R66" s="20"/>
      <c r="S66" s="20"/>
      <c r="T66" s="20"/>
      <c r="U66" s="20"/>
      <c r="V66" s="155"/>
    </row>
    <row r="67" spans="1:23">
      <c r="A67" s="11" t="s">
        <v>37</v>
      </c>
      <c r="B67" s="11"/>
      <c r="C67" s="11"/>
      <c r="D67" s="12" t="s">
        <v>148</v>
      </c>
      <c r="E67" s="13" t="s">
        <v>282</v>
      </c>
      <c r="F67" s="24" t="s">
        <v>167</v>
      </c>
      <c r="J67" s="19"/>
      <c r="K67" s="19"/>
      <c r="L67" s="19"/>
      <c r="M67" s="19"/>
      <c r="N67" s="20">
        <f>L66</f>
        <v>0</v>
      </c>
      <c r="O67" s="20">
        <f>M66</f>
        <v>0</v>
      </c>
      <c r="P67" s="20">
        <f>N66</f>
        <v>-0.14968833506332996</v>
      </c>
      <c r="Q67" s="20"/>
      <c r="R67" s="20"/>
      <c r="T67" s="20"/>
      <c r="U67" s="20"/>
      <c r="V67" s="155"/>
    </row>
    <row r="68" spans="1:23">
      <c r="A68" s="11"/>
      <c r="B68" s="11"/>
      <c r="C68" s="11"/>
      <c r="F68"/>
      <c r="Q68" s="20"/>
      <c r="R68" s="20"/>
      <c r="S68" s="20"/>
      <c r="T68" s="20"/>
      <c r="U68" s="20"/>
      <c r="V68" s="155"/>
    </row>
    <row r="69" spans="1:23">
      <c r="A69" s="11"/>
      <c r="B69" s="11"/>
      <c r="C69" s="11"/>
      <c r="E69" s="22" t="s">
        <v>283</v>
      </c>
      <c r="F69"/>
      <c r="Q69" s="20"/>
      <c r="R69" s="20"/>
      <c r="S69" s="20"/>
      <c r="T69" s="20"/>
      <c r="U69" s="20"/>
      <c r="V69" s="155"/>
    </row>
    <row r="70" spans="1:23">
      <c r="A70" s="11"/>
      <c r="B70" s="11"/>
      <c r="C70" s="11"/>
      <c r="D70" s="12" t="s">
        <v>148</v>
      </c>
      <c r="E70" s="13" t="s">
        <v>284</v>
      </c>
      <c r="F70" s="24" t="s">
        <v>167</v>
      </c>
      <c r="L70" s="19"/>
      <c r="M70" s="19"/>
      <c r="N70" s="20">
        <f>N57</f>
        <v>-1.8430740716678524</v>
      </c>
      <c r="O70" s="20">
        <f>O57</f>
        <v>-9.2091528580525157</v>
      </c>
      <c r="P70" s="20">
        <f>P57</f>
        <v>-12.862523974182043</v>
      </c>
      <c r="Q70" s="20"/>
      <c r="R70" s="20"/>
      <c r="S70" s="20"/>
      <c r="T70" s="20"/>
      <c r="U70" s="20"/>
      <c r="V70" s="155"/>
    </row>
    <row r="71" spans="1:23">
      <c r="A71" s="11"/>
      <c r="B71" s="11"/>
      <c r="C71" s="11"/>
      <c r="D71" s="12" t="s">
        <v>148</v>
      </c>
      <c r="E71" s="13" t="s">
        <v>285</v>
      </c>
      <c r="F71" s="24" t="s">
        <v>167</v>
      </c>
      <c r="L71" s="19"/>
      <c r="M71" s="19"/>
      <c r="N71" s="20">
        <f>N67</f>
        <v>0</v>
      </c>
      <c r="O71" s="20">
        <f>O67</f>
        <v>0</v>
      </c>
      <c r="P71" s="20">
        <f>P67</f>
        <v>-0.14968833506332996</v>
      </c>
      <c r="Q71" s="20"/>
      <c r="R71" s="20"/>
      <c r="S71" s="20"/>
      <c r="T71" s="20"/>
      <c r="U71" s="20"/>
      <c r="V71" s="155"/>
    </row>
    <row r="72" spans="1:23">
      <c r="A72" s="11" t="s">
        <v>38</v>
      </c>
      <c r="B72" s="11"/>
      <c r="C72" s="11"/>
      <c r="D72" s="12" t="s">
        <v>148</v>
      </c>
      <c r="E72" s="13" t="s">
        <v>286</v>
      </c>
      <c r="F72" s="24" t="s">
        <v>167</v>
      </c>
      <c r="K72" s="11"/>
      <c r="L72" s="19"/>
      <c r="M72" s="19"/>
      <c r="N72" s="20">
        <f>SUM(N70:N71)</f>
        <v>-1.8430740716678524</v>
      </c>
      <c r="O72" s="20">
        <f>SUM(O70:O71)</f>
        <v>-9.2091528580525157</v>
      </c>
      <c r="P72" s="20">
        <f>SUM(P70:P71)</f>
        <v>-13.012212309245372</v>
      </c>
      <c r="V72" s="148"/>
    </row>
    <row r="73" spans="1:23">
      <c r="A73" s="11"/>
      <c r="B73" s="11"/>
      <c r="C73" s="11"/>
      <c r="K73" s="11"/>
      <c r="V73" s="148"/>
    </row>
    <row r="74" spans="1:23">
      <c r="A74" s="11"/>
      <c r="B74" s="11"/>
      <c r="C74" s="11"/>
      <c r="E74" s="24" t="s">
        <v>287</v>
      </c>
      <c r="K74" s="11"/>
      <c r="V74" s="148"/>
    </row>
    <row r="75" spans="1:23">
      <c r="D75" s="17" t="s">
        <v>18</v>
      </c>
      <c r="E75" s="13" t="s">
        <v>288</v>
      </c>
      <c r="K75" s="11"/>
      <c r="L75" s="93" t="b">
        <f t="shared" ref="L75:O75" si="14">ABS(Perc.Recovered.Water)&gt;Additional.Analysis</f>
        <v>0</v>
      </c>
      <c r="M75" s="93" t="b">
        <f t="shared" si="14"/>
        <v>0</v>
      </c>
      <c r="N75" s="93" t="b">
        <f t="shared" si="14"/>
        <v>0</v>
      </c>
      <c r="O75" s="93" t="b">
        <f t="shared" si="14"/>
        <v>0</v>
      </c>
      <c r="P75" s="93" t="b">
        <f>ABS(Perc.Recovered.Water)&gt;Additional.Analysis</f>
        <v>0</v>
      </c>
    </row>
    <row r="76" spans="1:23">
      <c r="D76" s="17"/>
      <c r="E76" s="13"/>
    </row>
    <row r="77" spans="1:23" s="4" customFormat="1" ht="15">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row>
    <row r="79" spans="1:23">
      <c r="E79" s="24" t="s">
        <v>290</v>
      </c>
    </row>
    <row r="80" spans="1:23">
      <c r="A80" t="s">
        <v>291</v>
      </c>
      <c r="D80" s="12" t="s">
        <v>148</v>
      </c>
      <c r="E80" s="13" t="s">
        <v>292</v>
      </c>
      <c r="F80" s="24" t="s">
        <v>167</v>
      </c>
      <c r="L80" s="19"/>
      <c r="M80" s="19"/>
      <c r="N80" s="19"/>
      <c r="O80" s="19"/>
      <c r="P80" s="191">
        <f>0-O51*(1+Discount.Rate)*Indexation.November.Actual.YearOnYear - P44</f>
        <v>-10.098954937907084</v>
      </c>
    </row>
    <row r="81" spans="1:17">
      <c r="A81" t="s">
        <v>293</v>
      </c>
      <c r="D81" s="12" t="s">
        <v>148</v>
      </c>
      <c r="E81" s="13" t="s">
        <v>294</v>
      </c>
      <c r="F81" s="24" t="s">
        <v>167</v>
      </c>
      <c r="L81" s="19"/>
      <c r="M81" s="19"/>
      <c r="N81" s="19"/>
      <c r="O81" s="19"/>
      <c r="P81" s="20">
        <f>O64*Indexation.November.Actual.YearOnYear</f>
        <v>0</v>
      </c>
    </row>
    <row r="82" spans="1:17">
      <c r="A82" t="s">
        <v>295</v>
      </c>
      <c r="D82" s="12" t="s">
        <v>148</v>
      </c>
      <c r="E82" s="13" t="s">
        <v>296</v>
      </c>
      <c r="F82" s="24" t="s">
        <v>167</v>
      </c>
      <c r="L82" s="19"/>
      <c r="M82" s="19"/>
      <c r="N82" s="19"/>
      <c r="O82" s="19"/>
      <c r="P82" s="20">
        <f>SUM(P80:P81)</f>
        <v>-10.098954937907084</v>
      </c>
    </row>
    <row r="83" spans="1:17"/>
    <row r="84" spans="1:17">
      <c r="E84" s="24" t="s">
        <v>297</v>
      </c>
    </row>
    <row r="85" spans="1:17">
      <c r="A85" t="s">
        <v>298</v>
      </c>
      <c r="D85" s="12" t="s">
        <v>148</v>
      </c>
      <c r="E85" s="13" t="s">
        <v>299</v>
      </c>
      <c r="F85" s="24" t="s">
        <v>167</v>
      </c>
      <c r="L85" s="19"/>
      <c r="M85" s="19"/>
      <c r="N85" s="19"/>
      <c r="O85" s="19"/>
      <c r="P85" s="20">
        <f>0-P51</f>
        <v>-2.2028235294687306</v>
      </c>
    </row>
    <row r="86" spans="1:17">
      <c r="A86" t="s">
        <v>300</v>
      </c>
      <c r="D86" s="12" t="s">
        <v>148</v>
      </c>
      <c r="E86" s="13" t="s">
        <v>301</v>
      </c>
      <c r="F86" s="24" t="s">
        <v>167</v>
      </c>
      <c r="L86" s="19"/>
      <c r="M86" s="19"/>
      <c r="N86" s="19"/>
      <c r="O86" s="19"/>
      <c r="P86" s="20">
        <f>P64</f>
        <v>0</v>
      </c>
    </row>
    <row r="87" spans="1:17">
      <c r="A87" t="s">
        <v>302</v>
      </c>
      <c r="D87" s="12" t="s">
        <v>148</v>
      </c>
      <c r="E87" s="13" t="s">
        <v>303</v>
      </c>
      <c r="F87" s="24" t="s">
        <v>167</v>
      </c>
      <c r="L87" s="19"/>
      <c r="M87" s="19"/>
      <c r="N87" s="19"/>
      <c r="O87" s="19"/>
      <c r="P87" s="20">
        <f>SUM(P85:P86)</f>
        <v>-2.2028235294687306</v>
      </c>
    </row>
    <row r="88" spans="1:17">
      <c r="E88" s="13"/>
    </row>
    <row r="89" spans="1:17">
      <c r="E89" s="24" t="s">
        <v>304</v>
      </c>
    </row>
    <row r="90" spans="1:17">
      <c r="A90" t="s">
        <v>305</v>
      </c>
      <c r="D90" s="12" t="s">
        <v>148</v>
      </c>
      <c r="E90" s="149" t="str">
        <f>E36 &amp; " - water"</f>
        <v>AMP5 RCM adjustment to be applied at PR19 (Outturn price base) - water</v>
      </c>
      <c r="F90" s="24" t="s">
        <v>167</v>
      </c>
      <c r="L90" s="19"/>
      <c r="M90" s="19"/>
      <c r="N90" s="19"/>
      <c r="O90" s="19"/>
      <c r="P90" s="147">
        <f>P36</f>
        <v>0</v>
      </c>
    </row>
    <row r="91" spans="1:17">
      <c r="D91" s="12"/>
      <c r="E91" s="149"/>
      <c r="F91" s="24"/>
      <c r="P91" s="147"/>
    </row>
    <row r="92" spans="1:17">
      <c r="D92" s="12"/>
      <c r="E92" s="24" t="s">
        <v>543</v>
      </c>
      <c r="F92" s="24"/>
      <c r="P92" s="147"/>
    </row>
    <row r="93" spans="1:17">
      <c r="A93" t="s">
        <v>293</v>
      </c>
      <c r="D93" s="12" t="s">
        <v>148</v>
      </c>
      <c r="E93" s="149" t="s">
        <v>539</v>
      </c>
      <c r="F93" s="24" t="s">
        <v>167</v>
      </c>
      <c r="L93" s="19"/>
      <c r="M93" s="19"/>
      <c r="N93" s="19"/>
      <c r="O93" s="19"/>
      <c r="P93" s="147">
        <f>Data!$P$70</f>
        <v>0</v>
      </c>
    </row>
    <row r="94" spans="1:17">
      <c r="E94" s="13"/>
      <c r="P94" s="148"/>
    </row>
    <row r="95" spans="1:17">
      <c r="A95" t="s">
        <v>41</v>
      </c>
      <c r="D95" s="12" t="s">
        <v>148</v>
      </c>
      <c r="E95" s="22" t="s">
        <v>306</v>
      </c>
      <c r="F95" s="24" t="s">
        <v>167</v>
      </c>
      <c r="L95" s="19"/>
      <c r="M95" s="19"/>
      <c r="N95" s="19"/>
      <c r="O95" s="19"/>
      <c r="P95" s="147">
        <f>SUM(P82,P87,P90,P93)</f>
        <v>-12.301778467375815</v>
      </c>
      <c r="Q95" s="155" t="s">
        <v>307</v>
      </c>
    </row>
    <row r="96" spans="1:17" ht="13.5" thickBot="1">
      <c r="E96" s="16"/>
    </row>
    <row r="97" spans="1:23" ht="13.5" thickBot="1">
      <c r="A97" s="6" t="s">
        <v>200</v>
      </c>
      <c r="B97" s="7"/>
      <c r="C97" s="7"/>
      <c r="D97" s="7"/>
      <c r="E97" s="7"/>
      <c r="F97" s="25"/>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row r="189"/>
    <row r="190"/>
    <row r="191"/>
    <row r="192"/>
    <row r="193"/>
  </sheetData>
  <conditionalFormatting sqref="L61:P61">
    <cfRule type="cellIs" dxfId="5" priority="4" operator="equal">
      <formula>TRUE</formula>
    </cfRule>
  </conditionalFormatting>
  <conditionalFormatting sqref="L75:P75">
    <cfRule type="cellIs" dxfId="4" priority="3"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&amp;L&amp;F&amp;CSheet: &amp;A&amp;ROFFICIAL</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39997558519241921"/>
    <pageSetUpPr fitToPage="1"/>
  </sheetPr>
  <dimension ref="A1:W175"/>
  <sheetViews>
    <sheetView showGridLines="0" zoomScale="80" zoomScaleNormal="80" workbookViewId="0">
      <pane xSplit="8" ySplit="7" topLeftCell="I40" activePane="bottomRight" state="frozen"/>
      <selection pane="topRight"/>
      <selection pane="bottomLeft"/>
      <selection pane="bottomRight"/>
    </sheetView>
  </sheetViews>
  <sheetFormatPr defaultColWidth="0" defaultRowHeight="12.75" zeroHeight="1"/>
  <cols>
    <col min="1" max="1" width="12.42578125" bestFit="1" customWidth="1"/>
    <col min="2" max="3" width="2.7109375" customWidth="1"/>
    <col min="4" max="4" width="9.140625" customWidth="1"/>
    <col min="5" max="5" width="68.85546875" customWidth="1"/>
    <col min="6" max="6" width="15.7109375" customWidth="1"/>
    <col min="7" max="7" width="8.85546875" bestFit="1" customWidth="1"/>
    <col min="8" max="8" width="10.7109375" customWidth="1"/>
    <col min="9" max="16" width="12.7109375" customWidth="1"/>
    <col min="17" max="21" width="10.5703125" customWidth="1"/>
    <col min="22" max="22" width="26.5703125" customWidth="1"/>
    <col min="23" max="23" width="9.140625" customWidth="1"/>
    <col min="24" max="28" width="0" hidden="1" customWidth="1"/>
  </cols>
  <sheetData>
    <row r="1" spans="1:23" s="1" customFormat="1" ht="33.75">
      <c r="A1" s="102"/>
      <c r="B1" s="102"/>
      <c r="C1" s="102"/>
      <c r="D1" s="102" t="s">
        <v>308</v>
      </c>
      <c r="E1" s="102"/>
      <c r="F1" s="102"/>
      <c r="G1" s="102"/>
      <c r="H1" s="102"/>
      <c r="I1" s="102"/>
      <c r="J1" s="102"/>
      <c r="K1" s="102"/>
      <c r="L1" s="102"/>
      <c r="M1" s="102"/>
      <c r="N1" s="102"/>
      <c r="O1" s="102"/>
      <c r="P1" s="102"/>
      <c r="Q1" s="102"/>
      <c r="R1" s="102"/>
      <c r="S1" s="102"/>
      <c r="T1" s="102"/>
      <c r="U1" s="102"/>
      <c r="V1" s="102"/>
      <c r="W1" s="102"/>
    </row>
    <row r="2" spans="1:23" s="1" customFormat="1" ht="15">
      <c r="F2" s="11"/>
      <c r="G2" s="11"/>
      <c r="O2" s="11"/>
      <c r="P2" s="11"/>
    </row>
    <row r="3" spans="1:23" s="2" customFormat="1">
      <c r="A3" s="11"/>
      <c r="B3" s="11"/>
      <c r="C3" s="11"/>
      <c r="D3" s="11"/>
      <c r="E3" s="11" t="s">
        <v>123</v>
      </c>
      <c r="F3" s="11"/>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11"/>
      <c r="G4" s="11"/>
      <c r="H4" s="11"/>
      <c r="I4" s="11"/>
      <c r="J4" s="11"/>
      <c r="K4" s="11"/>
      <c r="L4" s="11"/>
      <c r="M4" s="11"/>
      <c r="N4" s="11"/>
      <c r="O4" s="11"/>
      <c r="P4" s="11"/>
      <c r="Q4" s="11"/>
      <c r="R4" s="11"/>
      <c r="S4" s="11"/>
      <c r="T4" s="11"/>
      <c r="U4" s="11"/>
      <c r="V4" s="8"/>
      <c r="W4" s="11"/>
    </row>
    <row r="5" spans="1:23" s="2" customFormat="1">
      <c r="A5" s="11"/>
      <c r="B5" s="11"/>
      <c r="C5" s="11"/>
      <c r="D5" s="11"/>
      <c r="E5" s="11" t="s">
        <v>124</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5">
      <c r="A8" s="89"/>
      <c r="B8" s="106"/>
      <c r="C8" s="106"/>
      <c r="D8" s="110"/>
      <c r="E8" s="108" t="s">
        <v>236</v>
      </c>
      <c r="F8" s="107"/>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11"/>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11"/>
      <c r="G10" s="11"/>
      <c r="H10" s="11"/>
      <c r="I10" s="151"/>
      <c r="J10" s="151"/>
      <c r="K10" s="151"/>
      <c r="L10" s="147"/>
      <c r="M10" s="147"/>
      <c r="N10" s="147"/>
      <c r="O10" s="147"/>
      <c r="P10" s="147"/>
      <c r="Q10" s="147"/>
      <c r="R10" s="147"/>
      <c r="S10" s="147"/>
      <c r="T10" s="147"/>
      <c r="U10" s="147"/>
      <c r="V10" s="151"/>
      <c r="W10" s="151"/>
    </row>
    <row r="11" spans="1:23" s="2" customFormat="1">
      <c r="A11" s="11"/>
      <c r="B11" s="11"/>
      <c r="C11" s="11"/>
      <c r="D11" s="12"/>
      <c r="E11" s="5" t="s">
        <v>238</v>
      </c>
      <c r="F11" s="11"/>
      <c r="G11" s="11"/>
      <c r="H11" s="11"/>
      <c r="I11" s="151"/>
      <c r="J11" s="151"/>
      <c r="K11" s="151"/>
      <c r="L11" s="147"/>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K.Waste</f>
        <v>0</v>
      </c>
      <c r="M12" s="147">
        <f>K.Waste</f>
        <v>0.86</v>
      </c>
      <c r="N12" s="147">
        <f>K.Waste</f>
        <v>0.72</v>
      </c>
      <c r="O12" s="147">
        <f>K.Waste</f>
        <v>0.73</v>
      </c>
      <c r="P12" s="147">
        <f>K.Waste</f>
        <v>0.12</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1.0191017502917152</v>
      </c>
      <c r="N14" s="147">
        <f t="shared" ref="N14:P14" si="2">1+(N13+N12)/100</f>
        <v>1.0291399538106236</v>
      </c>
      <c r="O14" s="147">
        <f t="shared" si="2"/>
        <v>1.0460947269303202</v>
      </c>
      <c r="P14" s="147">
        <f t="shared" si="2"/>
        <v>1.033107179115301</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AllRev.Waste</f>
        <v>637.02099999999996</v>
      </c>
      <c r="L15" s="147">
        <f>K15*L14</f>
        <v>649.65529194763985</v>
      </c>
      <c r="M15" s="147">
        <f>L15*M14</f>
        <v>662.06484511011502</v>
      </c>
      <c r="N15" s="147">
        <f>M15*N14</f>
        <v>681.35738411626141</v>
      </c>
      <c r="O15" s="147">
        <f t="shared" ref="O15:P15" si="3">N15*O14</f>
        <v>712.76436667905784</v>
      </c>
      <c r="P15" s="147">
        <f t="shared" si="3"/>
        <v>736.36198423370547</v>
      </c>
      <c r="Q15" s="147"/>
      <c r="R15" s="147"/>
      <c r="S15" s="147"/>
      <c r="T15" s="147"/>
      <c r="U15" s="147"/>
      <c r="V15" s="155" t="s">
        <v>309</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K.Waste</f>
        <v>0.73</v>
      </c>
      <c r="P17" s="147">
        <f>K.Waste</f>
        <v>0.12</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1.0460947269303202</v>
      </c>
      <c r="P19" s="147">
        <f t="shared" ref="P19" si="4">1+(P18+P17)/100</f>
        <v>1.033107179115301</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Data!N$67, M20 * N19)</f>
        <v>0</v>
      </c>
      <c r="O20" s="147">
        <f xml:space="preserve"> IF(O6 = 3, Data!O$67, N20 * O19)</f>
        <v>0</v>
      </c>
      <c r="P20" s="147">
        <f xml:space="preserve"> IF(P6 = 3, Data!P$67,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649.65529194763985</v>
      </c>
      <c r="M23" s="147">
        <f t="shared" ref="M23:P23" si="5" xml:space="preserve"> IF($G$21=TRUE, IF(M$5 &lt; $G22, M15, M20), M15)</f>
        <v>662.06484511011502</v>
      </c>
      <c r="N23" s="147">
        <f t="shared" si="5"/>
        <v>681.35738411626141</v>
      </c>
      <c r="O23" s="147">
        <f t="shared" si="5"/>
        <v>712.76436667905784</v>
      </c>
      <c r="P23" s="147">
        <f t="shared" si="5"/>
        <v>736.36198423370547</v>
      </c>
      <c r="Q23" s="147"/>
      <c r="R23" s="147"/>
      <c r="S23" s="147"/>
      <c r="T23" s="147"/>
      <c r="U23" s="147"/>
      <c r="V23" s="155" t="s">
        <v>533</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20">
        <f>BlindYear.1415.Adj.Waste</f>
        <v>-3.3147656069529701</v>
      </c>
      <c r="L27" s="155" t="s">
        <v>310</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AMP5.RCM.Adj.Waste</f>
        <v>-3.3147656069529701</v>
      </c>
      <c r="L28" s="20">
        <f>K28*(1+Discount.Rate)</f>
        <v>-3.4340971688032771</v>
      </c>
      <c r="M28" s="20">
        <f>L28*(1+Discount.Rate)</f>
        <v>-3.557724666880195</v>
      </c>
      <c r="N28" s="20">
        <f>M28*(1+Discount.Rate)</f>
        <v>-3.6858027548878822</v>
      </c>
      <c r="O28" s="20">
        <f>N28*(1+Discount.Rate)</f>
        <v>-3.8184916540638461</v>
      </c>
      <c r="P28" s="20">
        <f>O28*(1+Discount.Rate)</f>
        <v>-3.9559573536101444</v>
      </c>
      <c r="Q28" s="11"/>
      <c r="R28" s="11"/>
      <c r="S28" s="20"/>
      <c r="T28" s="20"/>
      <c r="U28" s="20"/>
      <c r="V28" s="151"/>
      <c r="W28" s="11"/>
    </row>
    <row r="29" spans="1:23" s="2" customFormat="1">
      <c r="A29" s="151"/>
      <c r="B29" s="151"/>
      <c r="C29" s="151"/>
      <c r="D29" s="153" t="s">
        <v>20</v>
      </c>
      <c r="E29" s="149" t="str">
        <f>Data!E48</f>
        <v>Percentage of blind year adjustment by year - waste</v>
      </c>
      <c r="F29" s="173" t="s">
        <v>248</v>
      </c>
      <c r="G29" s="151"/>
      <c r="H29" s="151"/>
      <c r="I29" s="11"/>
      <c r="J29" s="11"/>
      <c r="K29" s="19"/>
      <c r="L29" s="19"/>
      <c r="M29" s="19"/>
      <c r="N29" s="97">
        <f>Data!N48</f>
        <v>1</v>
      </c>
      <c r="O29" s="97">
        <f>Data!O48</f>
        <v>0</v>
      </c>
      <c r="P29" s="97">
        <f>Data!P48</f>
        <v>0</v>
      </c>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 t="shared" ref="N30:P30" si="6">N28*N29</f>
        <v>-3.6858027548878822</v>
      </c>
      <c r="O30" s="20">
        <f t="shared" si="6"/>
        <v>0</v>
      </c>
      <c r="P30" s="20">
        <f t="shared" si="6"/>
        <v>0</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19"/>
      <c r="M31" s="19"/>
      <c r="N31" s="20">
        <f>N30*Indexation.November.Actual</f>
        <v>-4.1030634441204725</v>
      </c>
      <c r="O31" s="20">
        <f t="shared" ref="O31:P31" si="7">O30*Indexation.November.Actual</f>
        <v>0</v>
      </c>
      <c r="P31" s="20">
        <f t="shared" si="7"/>
        <v>0</v>
      </c>
      <c r="Q31" s="20"/>
      <c r="R31" s="20"/>
      <c r="S31" s="20"/>
      <c r="T31" s="20"/>
      <c r="U31" s="20"/>
      <c r="V31" s="155" t="s">
        <v>311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312</v>
      </c>
      <c r="F33" s="173" t="s">
        <v>248</v>
      </c>
      <c r="G33" s="151"/>
      <c r="H33" s="151"/>
      <c r="I33" s="11"/>
      <c r="J33" s="11"/>
      <c r="K33" s="19"/>
      <c r="L33" s="19"/>
      <c r="M33" s="19"/>
      <c r="N33" s="19"/>
      <c r="O33" s="19"/>
      <c r="P33" s="150">
        <f xml:space="preserve"> 1 - SUM(N29:P29)</f>
        <v>0</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-4.0983718183401097</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0</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 t="shared" si="8"/>
        <v>4.1841830595314393</v>
      </c>
      <c r="O40" s="20">
        <f t="shared" si="8"/>
        <v>1.0039761274074361</v>
      </c>
      <c r="P40" s="20">
        <f t="shared" si="8"/>
        <v>-3.0931381618257485</v>
      </c>
      <c r="Q40" s="20"/>
      <c r="R40" s="20"/>
      <c r="S40" s="14"/>
      <c r="T40" s="14"/>
      <c r="U40" s="14"/>
      <c r="V40" s="155" t="s">
        <v>313</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1"/>
      <c r="J41" s="11"/>
      <c r="K41" s="11"/>
      <c r="L41" s="20"/>
      <c r="M41" s="20"/>
      <c r="N41" s="20"/>
      <c r="O41" s="20"/>
      <c r="P41" s="20"/>
      <c r="Q41" s="20"/>
      <c r="R41" s="20"/>
      <c r="S41" s="14"/>
      <c r="T41" s="14"/>
      <c r="U41" s="14"/>
      <c r="V41" s="155"/>
    </row>
    <row r="42" spans="1:23" s="2" customFormat="1">
      <c r="A42" s="151"/>
      <c r="B42" s="151"/>
      <c r="C42" s="151"/>
      <c r="D42" s="153" t="s">
        <v>148</v>
      </c>
      <c r="E42" s="149" t="str">
        <f>Data!E54</f>
        <v>Over-recovered 17/18 revenue returned - wastewater</v>
      </c>
      <c r="F42" s="173" t="s">
        <v>167</v>
      </c>
      <c r="G42" s="149"/>
      <c r="H42" s="149"/>
      <c r="I42" s="11"/>
      <c r="J42" s="11"/>
      <c r="K42" s="11"/>
      <c r="L42" s="20"/>
      <c r="M42" s="20"/>
      <c r="N42" s="20"/>
      <c r="O42" s="147">
        <f>(0 - Data!$O$54)</f>
        <v>-4</v>
      </c>
      <c r="P42" s="147"/>
      <c r="Q42" s="20"/>
      <c r="R42" s="20"/>
      <c r="S42" s="14"/>
      <c r="T42" s="14"/>
      <c r="U42" s="14"/>
      <c r="V42" s="155"/>
    </row>
    <row r="43" spans="1:23" s="2" customFormat="1">
      <c r="A43" s="151"/>
      <c r="B43" s="151"/>
      <c r="C43" s="151"/>
      <c r="D43" s="153" t="s">
        <v>148</v>
      </c>
      <c r="E43" s="149" t="s">
        <v>314</v>
      </c>
      <c r="F43" s="173" t="s">
        <v>167</v>
      </c>
      <c r="G43" s="149"/>
      <c r="H43" s="149"/>
      <c r="I43" s="11"/>
      <c r="J43" s="11"/>
      <c r="K43" s="11"/>
      <c r="L43" s="20"/>
      <c r="M43" s="20"/>
      <c r="N43" s="20"/>
      <c r="O43" s="147"/>
      <c r="P43" s="147">
        <f>(0-O42*(1+Discount.Rate))*(INDEX(Indexation.November.Actual.YearOnYear,,MATCH(P$5,Calendar.Years,0)))</f>
        <v>4.2762233502538072</v>
      </c>
      <c r="Q43" s="20"/>
      <c r="R43" s="20"/>
      <c r="S43" s="14"/>
      <c r="T43" s="14"/>
      <c r="U43" s="14"/>
      <c r="V43" s="155"/>
    </row>
    <row r="44" spans="1:23" s="2" customFormat="1">
      <c r="A44" s="151"/>
      <c r="B44" s="151"/>
      <c r="C44" s="151"/>
      <c r="D44" s="153" t="s">
        <v>148</v>
      </c>
      <c r="E44" s="149" t="str">
        <f>Data!E58</f>
        <v>Over-recovered 18/19 revenue returned - wastewater</v>
      </c>
      <c r="F44" s="173" t="s">
        <v>167</v>
      </c>
      <c r="G44" s="149"/>
      <c r="H44" s="149"/>
      <c r="I44" s="11"/>
      <c r="J44" s="11"/>
      <c r="K44" s="151"/>
      <c r="L44" s="147"/>
      <c r="M44" s="147"/>
      <c r="N44" s="147"/>
      <c r="O44" s="147"/>
      <c r="P44" s="147">
        <f>(0 - Data!$P$58)</f>
        <v>0</v>
      </c>
      <c r="Q44" s="147"/>
      <c r="R44" s="147"/>
      <c r="S44" s="14"/>
      <c r="T44" s="14"/>
      <c r="U44" s="14"/>
      <c r="V44" s="155"/>
    </row>
    <row r="45" spans="1:23" s="2" customFormat="1">
      <c r="A45" s="151"/>
      <c r="B45" s="151"/>
      <c r="C45" s="151"/>
      <c r="D45" s="153" t="s">
        <v>148</v>
      </c>
      <c r="E45" s="149" t="s">
        <v>261</v>
      </c>
      <c r="F45" s="173" t="s">
        <v>167</v>
      </c>
      <c r="G45" s="148"/>
      <c r="H45" s="148"/>
      <c r="I45"/>
      <c r="J45"/>
      <c r="K45" s="148"/>
      <c r="L45" s="147">
        <f>L23</f>
        <v>649.65529194763985</v>
      </c>
      <c r="M45" s="147">
        <f t="shared" ref="M45:P45" si="9">M23</f>
        <v>662.06484511011502</v>
      </c>
      <c r="N45" s="147">
        <f t="shared" si="9"/>
        <v>681.35738411626141</v>
      </c>
      <c r="O45" s="147">
        <f t="shared" si="9"/>
        <v>712.76436667905784</v>
      </c>
      <c r="P45" s="147">
        <f t="shared" si="9"/>
        <v>736.36198423370547</v>
      </c>
      <c r="Q45" s="147"/>
      <c r="R45" s="147"/>
      <c r="S45" s="20"/>
      <c r="T45" s="20"/>
      <c r="U45" s="20"/>
      <c r="V45" s="151"/>
    </row>
    <row r="46" spans="1:23" s="2" customFormat="1">
      <c r="A46" s="11"/>
      <c r="B46" s="11"/>
      <c r="C46" s="11"/>
      <c r="D46" s="12" t="s">
        <v>148</v>
      </c>
      <c r="E46" s="13" t="s">
        <v>262</v>
      </c>
      <c r="F46" s="24" t="s">
        <v>167</v>
      </c>
      <c r="G46" s="11"/>
      <c r="H46" s="11"/>
      <c r="I46" s="11"/>
      <c r="J46" s="11"/>
      <c r="K46" s="151"/>
      <c r="L46" s="147">
        <f>AllRev.Outturn.Waste.Revised+RCM.BlindYear.Adj.Waste+AMP6.FI.Adj.Waste+L42+L43+L44</f>
        <v>649.65529194763985</v>
      </c>
      <c r="M46" s="147">
        <f>AllRev.Outturn.Waste.Revised+RCM.BlindYear.Adj.Waste+AMP6.FI.Adj.Waste+M42+M43+M44</f>
        <v>662.06484511011502</v>
      </c>
      <c r="N46" s="147">
        <f>AllRev.Outturn.Waste.Revised+RCM.BlindYear.Adj.Waste+AMP6.FI.Adj.Waste+N42+N43+N44</f>
        <v>681.43850373167231</v>
      </c>
      <c r="O46" s="147">
        <f>AllRev.Outturn.Waste.Revised+RCM.BlindYear.Adj.Waste+AMP6.FI.Adj.Waste+O42+O43+O44</f>
        <v>709.76834280646528</v>
      </c>
      <c r="P46" s="147">
        <f>AllRev.Outturn.Waste.Revised+RCM.BlindYear.Adj.Waste+AMP6.FI.Adj.Waste+P42+P43+P44</f>
        <v>737.54506942213345</v>
      </c>
      <c r="Q46" s="147"/>
      <c r="R46" s="147"/>
      <c r="S46" s="20"/>
      <c r="T46" s="20"/>
      <c r="U46" s="20"/>
      <c r="V46" s="155" t="s">
        <v>315</v>
      </c>
    </row>
    <row r="47" spans="1:23" s="2" customFormat="1">
      <c r="A47" s="11"/>
      <c r="B47" s="11"/>
      <c r="C47" s="11"/>
      <c r="D47" s="12" t="s">
        <v>148</v>
      </c>
      <c r="E47" s="13" t="s">
        <v>264</v>
      </c>
      <c r="F47" s="24" t="s">
        <v>167</v>
      </c>
      <c r="G47"/>
      <c r="H47"/>
      <c r="I47"/>
      <c r="J47"/>
      <c r="K47" s="148"/>
      <c r="L47" s="147">
        <f>IF($G41=TRUE,L46,MIN(L45:L46))</f>
        <v>649.65529194763985</v>
      </c>
      <c r="M47" s="147">
        <f t="shared" ref="M47:P47" si="10">IF($G41=TRUE,M46,MIN(M45:M46))</f>
        <v>662.06484511011502</v>
      </c>
      <c r="N47" s="147">
        <f t="shared" si="10"/>
        <v>681.43850373167231</v>
      </c>
      <c r="O47" s="147">
        <f t="shared" si="10"/>
        <v>709.76834280646528</v>
      </c>
      <c r="P47" s="147">
        <f t="shared" si="10"/>
        <v>737.54506942213345</v>
      </c>
      <c r="Q47" s="147"/>
      <c r="R47" s="147"/>
      <c r="S47" s="14"/>
      <c r="T47" s="14"/>
      <c r="U47" s="14"/>
      <c r="V47" s="155" t="s">
        <v>316</v>
      </c>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row>
    <row r="49" spans="1:22" s="2" customFormat="1">
      <c r="A49" s="11"/>
      <c r="B49" s="11"/>
      <c r="C49" s="11"/>
      <c r="D49" s="12" t="s">
        <v>148</v>
      </c>
      <c r="E49" s="13" t="s">
        <v>266</v>
      </c>
      <c r="F49" s="24" t="s">
        <v>167</v>
      </c>
      <c r="G49" s="11"/>
      <c r="H49" s="11"/>
      <c r="I49" s="11"/>
      <c r="J49" s="11"/>
      <c r="K49" s="11"/>
      <c r="L49" s="20">
        <f>RecRev.Waste</f>
        <v>645.88018971435611</v>
      </c>
      <c r="M49" s="20">
        <f>RecRev.Waste</f>
        <v>661.18369731194866</v>
      </c>
      <c r="N49" s="20">
        <f>RecRev.Waste</f>
        <v>684.12699999999973</v>
      </c>
      <c r="O49" s="20">
        <f>RecRev.Waste</f>
        <v>714.39499999999998</v>
      </c>
      <c r="P49" s="20">
        <f>RecRev.Waste</f>
        <v>742.66499999999996</v>
      </c>
      <c r="Q49" s="20"/>
      <c r="R49" s="20"/>
      <c r="S49" s="20"/>
      <c r="T49" s="20"/>
      <c r="U49" s="20"/>
      <c r="V49" s="155"/>
    </row>
    <row r="50" spans="1:22" s="2" customFormat="1">
      <c r="A50" s="11"/>
      <c r="B50" s="11"/>
      <c r="C50" s="11"/>
      <c r="D50" s="12"/>
      <c r="E50" s="13"/>
      <c r="F50" s="24"/>
      <c r="G50" s="11"/>
      <c r="H50" s="11"/>
      <c r="I50" s="11"/>
      <c r="J50" s="11"/>
      <c r="K50" s="11"/>
      <c r="L50" s="20"/>
      <c r="M50" s="20"/>
      <c r="N50" s="20"/>
      <c r="O50" s="20"/>
      <c r="P50" s="20"/>
      <c r="Q50" s="20"/>
      <c r="R50" s="20"/>
      <c r="S50" s="20"/>
      <c r="T50" s="20"/>
      <c r="U50" s="20"/>
      <c r="V50" s="151"/>
    </row>
    <row r="51" spans="1:22" s="2" customFormat="1">
      <c r="A51" s="11"/>
      <c r="B51" s="11"/>
      <c r="C51" s="11"/>
      <c r="D51" s="12" t="s">
        <v>148</v>
      </c>
      <c r="E51" s="13" t="s">
        <v>267</v>
      </c>
      <c r="F51" s="24" t="s">
        <v>167</v>
      </c>
      <c r="G51" s="11"/>
      <c r="H51" s="11"/>
      <c r="I51" s="11"/>
      <c r="J51" s="11"/>
      <c r="K51" s="11"/>
      <c r="L51" s="20">
        <f t="shared" ref="L51:M51" si="11">L49-L46</f>
        <v>-3.7751022332837465</v>
      </c>
      <c r="M51" s="20">
        <f t="shared" si="11"/>
        <v>-0.88114779816635291</v>
      </c>
      <c r="N51" s="20">
        <f>N49-N46</f>
        <v>2.6884962683274125</v>
      </c>
      <c r="O51" s="20">
        <f t="shared" ref="O51:P51" si="12">O49-O46</f>
        <v>4.6266571935346974</v>
      </c>
      <c r="P51" s="20">
        <f t="shared" si="12"/>
        <v>5.1199305778665121</v>
      </c>
      <c r="Q51" s="20"/>
      <c r="R51" s="20"/>
      <c r="S51" s="20"/>
      <c r="T51" s="20"/>
      <c r="U51" s="20"/>
      <c r="V51" s="151"/>
    </row>
    <row r="52" spans="1:22" s="2" customFormat="1">
      <c r="A52" s="11"/>
      <c r="B52" s="11"/>
      <c r="C52" s="11"/>
      <c r="D52" s="12" t="s">
        <v>135</v>
      </c>
      <c r="E52" s="13" t="s">
        <v>268</v>
      </c>
      <c r="F52" s="24"/>
      <c r="G52" s="11"/>
      <c r="H52" s="11"/>
      <c r="I52" s="11"/>
      <c r="J52" s="11"/>
      <c r="K52" s="11"/>
      <c r="L52" s="92">
        <f>IF(L46=0,0,L51/L46)</f>
        <v>-5.8109312431922858E-3</v>
      </c>
      <c r="M52" s="92">
        <f t="shared" ref="M52:P52" si="13">IF(M46=0,0,M51/M46)</f>
        <v>-1.3309086030988398E-3</v>
      </c>
      <c r="N52" s="92">
        <f t="shared" si="13"/>
        <v>3.9453248585231875E-3</v>
      </c>
      <c r="O52" s="92">
        <f t="shared" si="13"/>
        <v>6.5185454386999372E-3</v>
      </c>
      <c r="P52" s="92">
        <f t="shared" si="13"/>
        <v>6.9418545254162946E-3</v>
      </c>
      <c r="Q52" s="20"/>
      <c r="R52" s="20"/>
      <c r="S52" s="20"/>
      <c r="T52" s="20"/>
      <c r="U52" s="20"/>
      <c r="V52" s="155" t="s">
        <v>317</v>
      </c>
    </row>
    <row r="53" spans="1:22">
      <c r="A53" s="11"/>
      <c r="B53" s="11"/>
      <c r="C53" s="11"/>
      <c r="D53" s="12"/>
      <c r="E53" s="13"/>
      <c r="F53" s="26"/>
      <c r="K53" s="11"/>
      <c r="L53" s="92"/>
      <c r="M53" s="92"/>
      <c r="N53" s="92"/>
      <c r="O53" s="92"/>
      <c r="P53" s="92"/>
      <c r="Q53" s="20"/>
      <c r="R53" s="20"/>
      <c r="S53" s="20"/>
      <c r="T53" s="20"/>
      <c r="U53" s="20"/>
      <c r="V53" s="155"/>
    </row>
    <row r="54" spans="1:22">
      <c r="A54" s="11"/>
      <c r="B54" s="11"/>
      <c r="C54" s="11"/>
      <c r="D54" s="12"/>
      <c r="E54" s="22" t="s">
        <v>270</v>
      </c>
      <c r="F54" s="26"/>
      <c r="K54" s="11"/>
      <c r="L54" s="92"/>
      <c r="M54" s="92"/>
      <c r="N54" s="92"/>
      <c r="O54" s="92"/>
      <c r="P54" s="92"/>
      <c r="Q54" s="20"/>
      <c r="R54" s="20"/>
      <c r="S54" s="20"/>
      <c r="T54" s="20"/>
      <c r="U54" s="20"/>
      <c r="V54" s="155"/>
    </row>
    <row r="55" spans="1:22">
      <c r="A55" s="11"/>
      <c r="B55" s="11"/>
      <c r="C55" s="11"/>
      <c r="D55" s="12" t="s">
        <v>148</v>
      </c>
      <c r="E55" s="13" t="s">
        <v>271</v>
      </c>
      <c r="F55" s="24" t="s">
        <v>167</v>
      </c>
      <c r="J55" s="19">
        <v>0</v>
      </c>
      <c r="K55" s="19">
        <v>0</v>
      </c>
      <c r="L55" s="20">
        <f>0-L51*(1+Discount.Rate)*(1+Discount.Rate)</f>
        <v>4.0518021265745121</v>
      </c>
      <c r="M55" s="20">
        <f>0-M51*(1+Discount.Rate)*(1+Discount.Rate)</f>
        <v>0.94573240718075391</v>
      </c>
      <c r="N55" s="20">
        <f>0-N51*(1+Discount.Rate)*(1+Discount.Rate)</f>
        <v>-2.8855522908107387</v>
      </c>
      <c r="O55" s="19"/>
      <c r="P55" s="19"/>
      <c r="Q55" s="20"/>
      <c r="R55" s="20"/>
      <c r="S55" s="20"/>
      <c r="T55" s="20"/>
      <c r="U55" s="20"/>
      <c r="V55" s="155"/>
    </row>
    <row r="56" spans="1:22">
      <c r="A56" s="11"/>
      <c r="B56" s="11"/>
      <c r="C56" s="11"/>
      <c r="D56" s="12" t="s">
        <v>148</v>
      </c>
      <c r="E56" s="13" t="s">
        <v>272</v>
      </c>
      <c r="F56" s="24" t="s">
        <v>273</v>
      </c>
      <c r="J56" s="74">
        <v>0</v>
      </c>
      <c r="K56" s="19">
        <v>0</v>
      </c>
      <c r="L56" s="20">
        <f>L55*INDEX(Indexation.November.Actual.YearOnYear,,MATCH(M$5,Calendar.Years,0))*(INDEX(Indexation.November.Actual.YearOnYear,,MATCH(N$5,Calendar.Years,0)))</f>
        <v>4.1841830595314393</v>
      </c>
      <c r="M56" s="20">
        <f>M55*INDEX(Indexation.November.Actual.YearOnYear,,MATCH(N$5,Calendar.Years,0))*(INDEX(Indexation.November.Actual.YearOnYear,,MATCH(O$5,Calendar.Years,0)))</f>
        <v>1.0039761274074361</v>
      </c>
      <c r="N56" s="20">
        <f>N55*INDEX(Indexation.November.Actual.YearOnYear,,MATCH(O$5,Calendar.Years,0))*(INDEX(Indexation.November.Actual.YearOnYear,,MATCH(P$5,Calendar.Years,0)))</f>
        <v>-3.0931381618257485</v>
      </c>
      <c r="O56" s="19"/>
      <c r="P56" s="19"/>
      <c r="V56" s="148"/>
    </row>
    <row r="57" spans="1:22">
      <c r="A57" s="11" t="s">
        <v>318</v>
      </c>
      <c r="B57" s="11"/>
      <c r="C57" s="11"/>
      <c r="D57" s="12" t="s">
        <v>148</v>
      </c>
      <c r="E57" s="13" t="s">
        <v>319</v>
      </c>
      <c r="F57" s="24" t="s">
        <v>167</v>
      </c>
      <c r="J57" s="19"/>
      <c r="K57" s="19"/>
      <c r="L57" s="19"/>
      <c r="M57" s="19"/>
      <c r="N57" s="20">
        <f>L56</f>
        <v>4.1841830595314393</v>
      </c>
      <c r="O57" s="20">
        <f>M56</f>
        <v>1.0039761274074361</v>
      </c>
      <c r="P57" s="20">
        <f>N56</f>
        <v>-3.0931381618257485</v>
      </c>
      <c r="V57" s="148"/>
    </row>
    <row r="58" spans="1:22">
      <c r="A58" s="11"/>
      <c r="B58" s="11"/>
      <c r="C58" s="11"/>
      <c r="D58" s="12"/>
      <c r="E58" s="15"/>
      <c r="F58" s="24"/>
      <c r="V58" s="148"/>
    </row>
    <row r="59" spans="1:22">
      <c r="A59" s="11"/>
      <c r="B59" s="11"/>
      <c r="C59" s="11"/>
      <c r="D59" s="12"/>
      <c r="E59" s="22" t="s">
        <v>275</v>
      </c>
      <c r="F59" s="24"/>
      <c r="V59" s="148"/>
    </row>
    <row r="60" spans="1:22">
      <c r="A60" s="11"/>
      <c r="B60" s="11"/>
      <c r="C60" s="11"/>
      <c r="D60" s="12" t="s">
        <v>135</v>
      </c>
      <c r="E60" s="13" t="s">
        <v>276</v>
      </c>
      <c r="F60" s="24"/>
      <c r="L60" s="92">
        <f>IF(L47=0,0,ABS((L49-(L47-InpOverride!J90))/(L47-InpOverride!J90)))</f>
        <v>5.8109312431922858E-3</v>
      </c>
      <c r="M60" s="92">
        <f>IF(M47=0,0,ABS((M49-(M47-InpOverride!K90))/(M47-InpOverride!K90)))</f>
        <v>1.3309086030988398E-3</v>
      </c>
      <c r="N60" s="92">
        <f>IF(N47=0,0,ABS((N49-(N47-InpOverride!L90))/(N47-InpOverride!L90)))</f>
        <v>3.9453248585231875E-3</v>
      </c>
      <c r="O60" s="92">
        <f>IF(O47=0,0,ABS((O49-(O47-InpOverride!M90))/(O47-InpOverride!M90)))</f>
        <v>6.5185454386999372E-3</v>
      </c>
      <c r="P60" s="92">
        <f>IF(P47=0,0,ABS((P49-(P47-InpOverride!N90))/(P47-InpOverride!N90)))</f>
        <v>6.9418545254162946E-3</v>
      </c>
      <c r="V60" s="148"/>
    </row>
    <row r="61" spans="1:22">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c r="V61" s="148"/>
    </row>
    <row r="62" spans="1:22">
      <c r="B62" s="11"/>
      <c r="C62" s="11"/>
      <c r="D62" s="12" t="s">
        <v>135</v>
      </c>
      <c r="E62" s="13" t="s">
        <v>278</v>
      </c>
      <c r="F62" s="26"/>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2">
      <c r="A63" s="11"/>
      <c r="B63" s="11"/>
      <c r="C63" s="11"/>
      <c r="D63" s="12"/>
      <c r="E63" s="22"/>
      <c r="F63" s="24"/>
      <c r="V63" s="148"/>
    </row>
    <row r="64" spans="1:22">
      <c r="A64" s="11"/>
      <c r="B64" s="11"/>
      <c r="C64" s="11"/>
      <c r="D64" s="12" t="s">
        <v>148</v>
      </c>
      <c r="E64" s="13" t="s">
        <v>279</v>
      </c>
      <c r="F64" s="24" t="s">
        <v>167</v>
      </c>
      <c r="J64" s="19"/>
      <c r="K64" s="19"/>
      <c r="L64" s="20">
        <f>0-L62*ABS(L49-(L47-InpOverride!J90))</f>
        <v>0</v>
      </c>
      <c r="M64" s="20">
        <f>0-M62*ABS(M49-(M47-InpOverride!K90))</f>
        <v>0</v>
      </c>
      <c r="N64" s="20">
        <f>0-N62*ABS(N49-(N47-InpOverride!L90))</f>
        <v>0</v>
      </c>
      <c r="O64" s="20">
        <f>0-O62*ABS(O49-(O47-InpOverride!M90))</f>
        <v>0</v>
      </c>
      <c r="P64" s="20">
        <f>0-P62*ABS(P49-(P47-InpOverride!N90))</f>
        <v>0</v>
      </c>
      <c r="V64" s="148"/>
    </row>
    <row r="65" spans="1:23">
      <c r="A65" s="11"/>
      <c r="B65" s="11"/>
      <c r="C65" s="11"/>
      <c r="D65" s="12" t="s">
        <v>148</v>
      </c>
      <c r="E65" s="13" t="s">
        <v>280</v>
      </c>
      <c r="F65" s="24" t="s">
        <v>167</v>
      </c>
      <c r="J65" s="74"/>
      <c r="K65" s="19"/>
      <c r="L65" s="20">
        <f>L64*(1+Discount.Rate)</f>
        <v>0</v>
      </c>
      <c r="M65" s="20">
        <f>M64*(1+Discount.Rate)</f>
        <v>0</v>
      </c>
      <c r="N65" s="20">
        <f>N64*(1+Discount.Rate)</f>
        <v>0</v>
      </c>
      <c r="O65" s="19"/>
      <c r="P65" s="19"/>
      <c r="V65" s="148"/>
    </row>
    <row r="66" spans="1:23">
      <c r="A66" s="11"/>
      <c r="B66" s="11"/>
      <c r="C66" s="11"/>
      <c r="D66" s="12" t="s">
        <v>148</v>
      </c>
      <c r="E66" s="13" t="s">
        <v>281</v>
      </c>
      <c r="F66" s="24" t="s">
        <v>167</v>
      </c>
      <c r="J66" s="19"/>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V66" s="148"/>
    </row>
    <row r="67" spans="1:23">
      <c r="A67" s="11" t="s">
        <v>320</v>
      </c>
      <c r="B67" s="11"/>
      <c r="C67" s="11"/>
      <c r="D67" s="12" t="s">
        <v>148</v>
      </c>
      <c r="E67" s="13" t="s">
        <v>321</v>
      </c>
      <c r="F67" s="24" t="s">
        <v>167</v>
      </c>
      <c r="J67" s="19"/>
      <c r="K67" s="19"/>
      <c r="L67" s="19"/>
      <c r="M67" s="19"/>
      <c r="N67" s="20">
        <f>L66</f>
        <v>0</v>
      </c>
      <c r="O67" s="20">
        <f>M66</f>
        <v>0</v>
      </c>
      <c r="P67" s="20">
        <f>N66</f>
        <v>0</v>
      </c>
      <c r="V67" s="148"/>
    </row>
    <row r="68" spans="1:23">
      <c r="A68" s="11"/>
      <c r="B68" s="11"/>
      <c r="C68" s="11"/>
      <c r="V68" s="148"/>
    </row>
    <row r="69" spans="1:23">
      <c r="A69" s="11"/>
      <c r="B69" s="11"/>
      <c r="C69" s="11"/>
      <c r="E69" s="22" t="s">
        <v>283</v>
      </c>
      <c r="V69" s="148"/>
    </row>
    <row r="70" spans="1:23">
      <c r="A70" s="11"/>
      <c r="B70" s="11"/>
      <c r="C70" s="11"/>
      <c r="D70" s="12" t="s">
        <v>148</v>
      </c>
      <c r="E70" s="13" t="s">
        <v>284</v>
      </c>
      <c r="F70" s="24" t="s">
        <v>167</v>
      </c>
      <c r="L70" s="19"/>
      <c r="M70" s="19"/>
      <c r="N70" s="20">
        <f>N57</f>
        <v>4.1841830595314393</v>
      </c>
      <c r="O70" s="20">
        <f>O57</f>
        <v>1.0039761274074361</v>
      </c>
      <c r="P70" s="20">
        <f>P57</f>
        <v>-3.0931381618257485</v>
      </c>
      <c r="V70" s="148"/>
    </row>
    <row r="71" spans="1:23">
      <c r="A71" s="11"/>
      <c r="B71" s="11"/>
      <c r="C71" s="11"/>
      <c r="D71" s="12" t="s">
        <v>148</v>
      </c>
      <c r="E71" s="13" t="s">
        <v>285</v>
      </c>
      <c r="F71" s="24" t="s">
        <v>167</v>
      </c>
      <c r="L71" s="19"/>
      <c r="M71" s="19"/>
      <c r="N71" s="20">
        <f>N67</f>
        <v>0</v>
      </c>
      <c r="O71" s="20">
        <f>O67</f>
        <v>0</v>
      </c>
      <c r="P71" s="20">
        <f>P67</f>
        <v>0</v>
      </c>
      <c r="V71" s="148"/>
    </row>
    <row r="72" spans="1:23">
      <c r="A72" s="11" t="s">
        <v>39</v>
      </c>
      <c r="B72" s="11"/>
      <c r="C72" s="11"/>
      <c r="D72" s="12" t="s">
        <v>148</v>
      </c>
      <c r="E72" s="13" t="s">
        <v>322</v>
      </c>
      <c r="F72" s="24" t="s">
        <v>167</v>
      </c>
      <c r="K72" s="11"/>
      <c r="L72" s="19"/>
      <c r="M72" s="19"/>
      <c r="N72" s="20">
        <f>SUM(N70:N71)</f>
        <v>4.1841830595314393</v>
      </c>
      <c r="O72" s="20">
        <f>SUM(O70:O71)</f>
        <v>1.0039761274074361</v>
      </c>
      <c r="P72" s="20">
        <f>SUM(P70:P71)</f>
        <v>-3.0931381618257485</v>
      </c>
      <c r="V72" s="148"/>
    </row>
    <row r="73" spans="1:23">
      <c r="A73" s="11"/>
      <c r="B73" s="11"/>
      <c r="C73" s="11"/>
      <c r="F73" s="26"/>
      <c r="K73" s="11"/>
      <c r="V73" s="148"/>
    </row>
    <row r="74" spans="1:23">
      <c r="A74" s="11"/>
      <c r="E74" s="24" t="s">
        <v>287</v>
      </c>
      <c r="F74" s="26"/>
      <c r="K74" s="11"/>
      <c r="V74" s="148"/>
    </row>
    <row r="75" spans="1:23">
      <c r="D75" s="17" t="s">
        <v>18</v>
      </c>
      <c r="E75" s="13" t="s">
        <v>288</v>
      </c>
      <c r="F75" s="26"/>
      <c r="K75" s="11"/>
      <c r="L75" s="93" t="b">
        <f>ABS(Perc.Recovered.Waste)&gt;Additional.Analysis</f>
        <v>0</v>
      </c>
      <c r="M75" s="93" t="b">
        <f>ABS(Perc.Recovered.Waste)&gt;Additional.Analysis</f>
        <v>0</v>
      </c>
      <c r="N75" s="93" t="b">
        <f>ABS(Perc.Recovered.Waste)&gt;Additional.Analysis</f>
        <v>0</v>
      </c>
      <c r="O75" s="93" t="b">
        <f>ABS(Perc.Recovered.Waste)&gt;Additional.Analysis</f>
        <v>0</v>
      </c>
      <c r="P75" s="93" t="b">
        <f>ABS(Perc.Recovered.Waste)&gt;Additional.Analysis</f>
        <v>0</v>
      </c>
    </row>
    <row r="76" spans="1:23">
      <c r="D76" s="17"/>
      <c r="E76" s="13"/>
      <c r="F76" s="26"/>
    </row>
    <row r="77" spans="1:23" s="4" customFormat="1" ht="15">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c r="F78" s="26"/>
    </row>
    <row r="79" spans="1:23">
      <c r="E79" s="24" t="s">
        <v>290</v>
      </c>
      <c r="F79" s="26"/>
    </row>
    <row r="80" spans="1:23">
      <c r="A80" t="s">
        <v>323</v>
      </c>
      <c r="D80" s="12" t="s">
        <v>148</v>
      </c>
      <c r="E80" s="13" t="s">
        <v>324</v>
      </c>
      <c r="F80" s="24" t="s">
        <v>167</v>
      </c>
      <c r="L80" s="19"/>
      <c r="M80" s="19"/>
      <c r="N80" s="19"/>
      <c r="O80" s="19"/>
      <c r="P80" s="191">
        <f>0-O51*(1+Discount.Rate)*Indexation.November.Actual.YearOnYear - P44</f>
        <v>-4.9461548811532055</v>
      </c>
    </row>
    <row r="81" spans="1:17">
      <c r="A81" t="s">
        <v>325</v>
      </c>
      <c r="D81" s="12" t="s">
        <v>148</v>
      </c>
      <c r="E81" s="13" t="s">
        <v>326</v>
      </c>
      <c r="F81" s="24" t="s">
        <v>167</v>
      </c>
      <c r="L81" s="19"/>
      <c r="M81" s="19"/>
      <c r="N81" s="19"/>
      <c r="O81" s="19"/>
      <c r="P81" s="20">
        <f>O64*Indexation.November.Actual.YearOnYear</f>
        <v>0</v>
      </c>
    </row>
    <row r="82" spans="1:17">
      <c r="A82" t="s">
        <v>327</v>
      </c>
      <c r="D82" s="12" t="s">
        <v>148</v>
      </c>
      <c r="E82" s="13" t="s">
        <v>328</v>
      </c>
      <c r="F82" s="24" t="s">
        <v>167</v>
      </c>
      <c r="L82" s="19"/>
      <c r="M82" s="19"/>
      <c r="N82" s="19"/>
      <c r="O82" s="19"/>
      <c r="P82" s="20">
        <f>SUM(P80:P81)</f>
        <v>-4.9461548811532055</v>
      </c>
    </row>
    <row r="83" spans="1:17">
      <c r="F83" s="26"/>
    </row>
    <row r="84" spans="1:17">
      <c r="E84" s="24" t="s">
        <v>297</v>
      </c>
      <c r="F84" s="26"/>
    </row>
    <row r="85" spans="1:17">
      <c r="A85" t="s">
        <v>329</v>
      </c>
      <c r="D85" s="12" t="s">
        <v>148</v>
      </c>
      <c r="E85" s="13" t="s">
        <v>330</v>
      </c>
      <c r="F85" s="24" t="s">
        <v>167</v>
      </c>
      <c r="L85" s="19"/>
      <c r="M85" s="19"/>
      <c r="N85" s="19"/>
      <c r="O85" s="19"/>
      <c r="P85" s="20">
        <f>0-P51</f>
        <v>-5.1199305778665121</v>
      </c>
    </row>
    <row r="86" spans="1:17">
      <c r="A86" t="s">
        <v>331</v>
      </c>
      <c r="D86" s="12" t="s">
        <v>148</v>
      </c>
      <c r="E86" s="13" t="s">
        <v>332</v>
      </c>
      <c r="F86" s="24" t="s">
        <v>167</v>
      </c>
      <c r="L86" s="19"/>
      <c r="M86" s="19"/>
      <c r="N86" s="19"/>
      <c r="O86" s="19"/>
      <c r="P86" s="20">
        <f>P64</f>
        <v>0</v>
      </c>
    </row>
    <row r="87" spans="1:17">
      <c r="A87" t="s">
        <v>333</v>
      </c>
      <c r="D87" s="12" t="s">
        <v>148</v>
      </c>
      <c r="E87" s="13" t="s">
        <v>334</v>
      </c>
      <c r="F87" s="24" t="s">
        <v>167</v>
      </c>
      <c r="L87" s="19"/>
      <c r="M87" s="19"/>
      <c r="N87" s="19"/>
      <c r="O87" s="19"/>
      <c r="P87" s="20">
        <f>SUM(P85:P86)</f>
        <v>-5.1199305778665121</v>
      </c>
    </row>
    <row r="88" spans="1:17">
      <c r="E88" s="13"/>
      <c r="F88" s="26"/>
    </row>
    <row r="89" spans="1:17">
      <c r="E89" s="24" t="s">
        <v>304</v>
      </c>
      <c r="F89" s="26"/>
    </row>
    <row r="90" spans="1:17">
      <c r="A90" t="s">
        <v>335</v>
      </c>
      <c r="D90" s="12" t="s">
        <v>148</v>
      </c>
      <c r="E90" s="149" t="str">
        <f>E36 &amp; " - waste"</f>
        <v>AMP5 RCM adjustment to be applied at PR19 (Outturn price base) - waste</v>
      </c>
      <c r="F90" s="24" t="s">
        <v>167</v>
      </c>
      <c r="L90" s="19"/>
      <c r="M90" s="19"/>
      <c r="N90" s="19"/>
      <c r="O90" s="19"/>
      <c r="P90" s="147">
        <f>P36</f>
        <v>0</v>
      </c>
    </row>
    <row r="91" spans="1:17">
      <c r="D91" s="12"/>
      <c r="E91" s="149"/>
      <c r="F91" s="24"/>
      <c r="P91" s="147"/>
    </row>
    <row r="92" spans="1:17">
      <c r="D92" s="12"/>
      <c r="E92" s="24" t="s">
        <v>543</v>
      </c>
      <c r="F92" s="24"/>
      <c r="P92" s="147"/>
    </row>
    <row r="93" spans="1:17">
      <c r="A93" t="s">
        <v>325</v>
      </c>
      <c r="D93" s="12" t="s">
        <v>148</v>
      </c>
      <c r="E93" s="149" t="s">
        <v>540</v>
      </c>
      <c r="F93" s="24" t="s">
        <v>167</v>
      </c>
      <c r="L93" s="19"/>
      <c r="M93" s="19"/>
      <c r="N93" s="19"/>
      <c r="O93" s="19"/>
      <c r="P93" s="147">
        <f>Data!$P$71</f>
        <v>0</v>
      </c>
    </row>
    <row r="94" spans="1:17">
      <c r="E94" s="13"/>
      <c r="F94" s="26"/>
      <c r="P94" s="148"/>
    </row>
    <row r="95" spans="1:17">
      <c r="A95" t="s">
        <v>42</v>
      </c>
      <c r="D95" s="12" t="s">
        <v>148</v>
      </c>
      <c r="E95" s="22" t="s">
        <v>336</v>
      </c>
      <c r="F95" s="24" t="s">
        <v>167</v>
      </c>
      <c r="L95" s="19"/>
      <c r="M95" s="19"/>
      <c r="N95" s="19"/>
      <c r="O95" s="19"/>
      <c r="P95" s="147">
        <f>SUM(P82,P87,P90,P93)</f>
        <v>-10.066085459019718</v>
      </c>
      <c r="Q95" s="155" t="s">
        <v>337</v>
      </c>
    </row>
    <row r="96" spans="1:17" ht="13.5" thickBot="1">
      <c r="E96" s="16"/>
      <c r="F96" s="26"/>
    </row>
    <row r="97" spans="1:23" ht="13.5" thickBot="1">
      <c r="A97" s="6" t="s">
        <v>200</v>
      </c>
      <c r="B97" s="7"/>
      <c r="C97" s="7"/>
      <c r="D97" s="7"/>
      <c r="E97" s="7"/>
      <c r="F97" s="7"/>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row r="174"/>
    <row r="175"/>
  </sheetData>
  <conditionalFormatting sqref="L75:P75">
    <cfRule type="cellIs" dxfId="3" priority="3" operator="equal">
      <formula>TRUE</formula>
    </cfRule>
  </conditionalFormatting>
  <conditionalFormatting sqref="L61:P61">
    <cfRule type="cellIs" dxfId="2" priority="1"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&amp;L&amp;F&amp;CSheet: &amp;A&amp;ROFFICIAL</oddHeader>
    <oddFooter>&amp;LPrinted on &amp;D at &amp;T&amp;CPage &amp;P of &amp;N&amp;ROfwat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W175"/>
  <sheetViews>
    <sheetView showGridLines="0" zoomScale="80" zoomScaleNormal="80" workbookViewId="0">
      <pane xSplit="8" ySplit="7" topLeftCell="I38" activePane="bottomRight" state="frozen"/>
      <selection pane="topRight"/>
      <selection pane="bottomLeft"/>
      <selection pane="bottomRight"/>
    </sheetView>
  </sheetViews>
  <sheetFormatPr defaultColWidth="0" defaultRowHeight="12.75" zeroHeight="1"/>
  <cols>
    <col min="1" max="1" width="19.42578125" bestFit="1" customWidth="1"/>
    <col min="2" max="3" width="2.7109375" customWidth="1"/>
    <col min="4" max="4" width="9.140625" customWidth="1"/>
    <col min="5" max="5" width="68.85546875" customWidth="1"/>
    <col min="6" max="6" width="15.7109375" customWidth="1"/>
    <col min="7" max="7" width="8.85546875" bestFit="1" customWidth="1"/>
    <col min="8" max="8" width="10.7109375" customWidth="1"/>
    <col min="9" max="16" width="12.7109375" customWidth="1"/>
    <col min="17" max="21" width="10.5703125" customWidth="1"/>
    <col min="22" max="22" width="26.5703125" customWidth="1"/>
    <col min="23" max="23" width="9.140625" customWidth="1"/>
    <col min="24" max="28" width="0" hidden="1" customWidth="1"/>
  </cols>
  <sheetData>
    <row r="1" spans="1:23" s="1" customFormat="1" ht="33.75">
      <c r="A1" s="102"/>
      <c r="B1" s="102"/>
      <c r="C1" s="102"/>
      <c r="D1" s="102" t="s">
        <v>338</v>
      </c>
      <c r="E1" s="102"/>
      <c r="F1" s="102"/>
      <c r="G1" s="102"/>
      <c r="H1" s="102"/>
      <c r="I1" s="102"/>
      <c r="J1" s="102"/>
      <c r="K1" s="102"/>
      <c r="L1" s="102"/>
      <c r="M1" s="102"/>
      <c r="N1" s="102"/>
      <c r="O1" s="102"/>
      <c r="P1" s="102"/>
      <c r="Q1" s="102"/>
      <c r="R1" s="102"/>
      <c r="S1" s="102"/>
      <c r="T1" s="102"/>
      <c r="U1" s="102"/>
      <c r="V1" s="102"/>
      <c r="W1" s="102"/>
    </row>
    <row r="2" spans="1:23" s="1" customFormat="1" ht="15">
      <c r="F2" s="11"/>
      <c r="G2" s="11"/>
      <c r="O2" s="11"/>
      <c r="P2" s="11"/>
    </row>
    <row r="3" spans="1:23" s="2" customFormat="1">
      <c r="A3" s="11"/>
      <c r="B3" s="11"/>
      <c r="C3" s="11"/>
      <c r="D3" s="11"/>
      <c r="E3" s="11" t="s">
        <v>123</v>
      </c>
      <c r="F3" s="11"/>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11"/>
      <c r="G4" s="11"/>
      <c r="H4" s="11"/>
      <c r="I4" s="11"/>
      <c r="J4" s="11"/>
      <c r="K4" s="11"/>
      <c r="L4" s="11"/>
      <c r="M4" s="11"/>
      <c r="N4" s="11"/>
      <c r="O4" s="11"/>
      <c r="P4" s="11"/>
      <c r="Q4" s="11"/>
      <c r="R4" s="11"/>
      <c r="S4" s="11"/>
      <c r="T4" s="11"/>
      <c r="U4" s="11"/>
      <c r="V4" s="8"/>
      <c r="W4" s="11"/>
    </row>
    <row r="5" spans="1:23" s="2" customFormat="1">
      <c r="A5" s="11"/>
      <c r="B5" s="11"/>
      <c r="C5" s="11"/>
      <c r="D5" s="11"/>
      <c r="E5" s="11" t="s">
        <v>124</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5">
      <c r="A8" s="89"/>
      <c r="B8" s="106"/>
      <c r="C8" s="106"/>
      <c r="D8" s="110"/>
      <c r="E8" s="108" t="s">
        <v>236</v>
      </c>
      <c r="F8" s="107"/>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11"/>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11"/>
      <c r="G10" s="11"/>
      <c r="H10" s="11"/>
      <c r="I10" s="151"/>
      <c r="J10" s="151"/>
      <c r="K10" s="151"/>
      <c r="L10" s="147"/>
      <c r="M10" s="147"/>
      <c r="N10" s="147"/>
      <c r="O10" s="147"/>
      <c r="P10" s="147"/>
      <c r="Q10" s="147"/>
      <c r="R10" s="147"/>
      <c r="S10" s="147"/>
      <c r="T10" s="147"/>
      <c r="U10" s="147"/>
      <c r="V10" s="151"/>
      <c r="W10" s="151"/>
    </row>
    <row r="11" spans="1:23" s="2" customFormat="1">
      <c r="A11" s="11"/>
      <c r="B11" s="11"/>
      <c r="C11" s="11"/>
      <c r="D11" s="12"/>
      <c r="E11" s="5" t="s">
        <v>238</v>
      </c>
      <c r="F11" s="11"/>
      <c r="G11" s="11"/>
      <c r="H11" s="11"/>
      <c r="I11" s="151"/>
      <c r="J11" s="151"/>
      <c r="K11" s="151"/>
      <c r="L11" s="147"/>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K.Dmmy</f>
        <v>0</v>
      </c>
      <c r="M12" s="147">
        <f>K.Dmmy</f>
        <v>0</v>
      </c>
      <c r="N12" s="147">
        <f>K.Dmmy</f>
        <v>0</v>
      </c>
      <c r="O12" s="147">
        <f>K.Dmmy</f>
        <v>0</v>
      </c>
      <c r="P12" s="147">
        <f>K.Dmmy</f>
        <v>0</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1.0105017502917153</v>
      </c>
      <c r="N14" s="147">
        <f t="shared" ref="N14:P14" si="2">1+(N13+N12)/100</f>
        <v>1.0219399538106235</v>
      </c>
      <c r="O14" s="147">
        <f t="shared" si="2"/>
        <v>1.0387947269303202</v>
      </c>
      <c r="P14" s="147">
        <f t="shared" si="2"/>
        <v>1.0319071791153009</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AllRev.Dmmy</f>
        <v>0</v>
      </c>
      <c r="L15" s="147">
        <f>K15*L14</f>
        <v>0</v>
      </c>
      <c r="M15" s="147">
        <f>L15*M14</f>
        <v>0</v>
      </c>
      <c r="N15" s="147">
        <f>M15*N14</f>
        <v>0</v>
      </c>
      <c r="O15" s="147">
        <f t="shared" ref="O15:P15" si="3">N15*O14</f>
        <v>0</v>
      </c>
      <c r="P15" s="147">
        <f t="shared" si="3"/>
        <v>0</v>
      </c>
      <c r="Q15" s="147"/>
      <c r="R15" s="147"/>
      <c r="S15" s="147"/>
      <c r="T15" s="147"/>
      <c r="U15" s="147"/>
      <c r="V15" s="155" t="s">
        <v>339</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K.Dmmy</f>
        <v>0</v>
      </c>
      <c r="P17" s="147">
        <f>K.Dmmy</f>
        <v>0</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1.0387947269303202</v>
      </c>
      <c r="P19" s="147">
        <f t="shared" ref="P19" si="4">1+(P18+P17)/100</f>
        <v>1.0319071791153009</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Data!N$68, M20 * N19)</f>
        <v>0</v>
      </c>
      <c r="O20" s="147">
        <f xml:space="preserve"> IF(O6 = 3, Data!O$68, N20 * O19)</f>
        <v>0</v>
      </c>
      <c r="P20" s="147">
        <f xml:space="preserve"> IF(P6 = 3, Data!P$68,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0</v>
      </c>
      <c r="M23" s="147">
        <f t="shared" ref="M23:P23" si="5" xml:space="preserve"> IF($G$21=TRUE, IF(M$5 &lt; $G22, M15, M20), M15)</f>
        <v>0</v>
      </c>
      <c r="N23" s="147">
        <f t="shared" si="5"/>
        <v>0</v>
      </c>
      <c r="O23" s="147">
        <f t="shared" si="5"/>
        <v>0</v>
      </c>
      <c r="P23" s="147">
        <f t="shared" si="5"/>
        <v>0</v>
      </c>
      <c r="Q23" s="147"/>
      <c r="R23" s="147"/>
      <c r="S23" s="147"/>
      <c r="T23" s="147"/>
      <c r="U23" s="147"/>
      <c r="V23" s="155" t="s">
        <v>534</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19"/>
      <c r="L27" s="155" t="s">
        <v>340</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AMP5.RCM.Adj.Dmmy</f>
        <v>0</v>
      </c>
      <c r="L28" s="20">
        <f>K28*(1+Discount.Rate)</f>
        <v>0</v>
      </c>
      <c r="M28" s="20">
        <f>L28*(1+Discount.Rate)</f>
        <v>0</v>
      </c>
      <c r="N28" s="20">
        <f>M28*(1+Discount.Rate)</f>
        <v>0</v>
      </c>
      <c r="O28" s="20">
        <f>N28*(1+Discount.Rate)</f>
        <v>0</v>
      </c>
      <c r="P28" s="20">
        <f>O28*(1+Discount.Rate)</f>
        <v>0</v>
      </c>
      <c r="Q28" s="11"/>
      <c r="R28" s="11"/>
      <c r="S28" s="20"/>
      <c r="T28" s="20"/>
      <c r="U28" s="20"/>
      <c r="V28" s="151"/>
      <c r="W28" s="11"/>
    </row>
    <row r="29" spans="1:23" s="2" customFormat="1">
      <c r="A29" s="151"/>
      <c r="B29" s="151"/>
      <c r="C29" s="151"/>
      <c r="D29" s="153" t="s">
        <v>20</v>
      </c>
      <c r="E29" s="149" t="str">
        <f>Data!E48</f>
        <v>Percentage of blind year adjustment by year - waste</v>
      </c>
      <c r="F29" s="173" t="s">
        <v>248</v>
      </c>
      <c r="G29" s="151"/>
      <c r="H29" s="151"/>
      <c r="I29" s="11"/>
      <c r="J29" s="11"/>
      <c r="K29" s="19"/>
      <c r="L29" s="19"/>
      <c r="M29" s="19"/>
      <c r="N29" s="19"/>
      <c r="O29" s="19"/>
      <c r="P29" s="19"/>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 t="shared" ref="N30:P30" si="6">N28*N29</f>
        <v>0</v>
      </c>
      <c r="O30" s="20">
        <f t="shared" si="6"/>
        <v>0</v>
      </c>
      <c r="P30" s="20">
        <f t="shared" si="6"/>
        <v>0</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19"/>
      <c r="M31" s="19"/>
      <c r="N31" s="20">
        <f>N30*Indexation.November.Actual</f>
        <v>0</v>
      </c>
      <c r="O31" s="20">
        <f t="shared" ref="O31:P31" si="7">O30*Indexation.November.Actual</f>
        <v>0</v>
      </c>
      <c r="P31" s="20">
        <f t="shared" si="7"/>
        <v>0</v>
      </c>
      <c r="Q31" s="20"/>
      <c r="R31" s="20"/>
      <c r="S31" s="20"/>
      <c r="T31" s="20"/>
      <c r="U31" s="20"/>
      <c r="V31" s="155" t="s">
        <v>341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312</v>
      </c>
      <c r="F33" s="173" t="s">
        <v>248</v>
      </c>
      <c r="G33" s="151"/>
      <c r="H33" s="151"/>
      <c r="I33" s="11"/>
      <c r="J33" s="11"/>
      <c r="K33" s="19"/>
      <c r="L33" s="19"/>
      <c r="M33" s="19"/>
      <c r="N33" s="19"/>
      <c r="O33" s="19"/>
      <c r="P33" s="150">
        <f xml:space="preserve"> 1 - SUM(N29:P29)</f>
        <v>1</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0</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0</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L56+L66</f>
        <v>0</v>
      </c>
      <c r="O40" s="20">
        <f t="shared" si="8"/>
        <v>0</v>
      </c>
      <c r="P40" s="20">
        <f t="shared" si="8"/>
        <v>0</v>
      </c>
      <c r="Q40" s="20"/>
      <c r="R40" s="20"/>
      <c r="S40" s="14"/>
      <c r="T40" s="14"/>
      <c r="U40" s="14"/>
      <c r="V40" s="155" t="s">
        <v>342</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1"/>
      <c r="J41" s="11"/>
      <c r="K41" s="11"/>
      <c r="L41" s="20"/>
      <c r="M41" s="20"/>
      <c r="N41" s="20"/>
      <c r="O41" s="20"/>
      <c r="P41" s="20"/>
      <c r="Q41" s="20"/>
      <c r="R41" s="20"/>
      <c r="S41" s="14"/>
      <c r="T41" s="14"/>
      <c r="U41" s="14"/>
      <c r="V41" s="155"/>
    </row>
    <row r="42" spans="1:23" s="2" customFormat="1">
      <c r="A42" s="151"/>
      <c r="B42" s="151"/>
      <c r="C42" s="151"/>
      <c r="D42" s="153" t="s">
        <v>148</v>
      </c>
      <c r="E42" s="149" t="str">
        <f>Data!E55</f>
        <v>Over-recovered 17/18 revenue returned - dmmy</v>
      </c>
      <c r="F42" s="173" t="s">
        <v>167</v>
      </c>
      <c r="G42" s="149"/>
      <c r="H42" s="149"/>
      <c r="I42" s="11"/>
      <c r="J42" s="11"/>
      <c r="K42" s="11"/>
      <c r="L42" s="20"/>
      <c r="M42" s="20"/>
      <c r="N42" s="20"/>
      <c r="O42" s="147">
        <f>(0 - Data!$O$55)</f>
        <v>0</v>
      </c>
      <c r="P42" s="147"/>
      <c r="Q42" s="20"/>
      <c r="R42" s="20"/>
      <c r="S42" s="14"/>
      <c r="T42" s="14"/>
      <c r="U42" s="14"/>
      <c r="V42" s="155"/>
    </row>
    <row r="43" spans="1:23" s="2" customFormat="1">
      <c r="A43" s="151"/>
      <c r="B43" s="151"/>
      <c r="C43" s="151"/>
      <c r="D43" s="153" t="s">
        <v>148</v>
      </c>
      <c r="E43" s="149" t="s">
        <v>343</v>
      </c>
      <c r="F43" s="173" t="s">
        <v>167</v>
      </c>
      <c r="G43" s="149"/>
      <c r="H43" s="149"/>
      <c r="I43" s="11"/>
      <c r="J43" s="11"/>
      <c r="K43" s="11"/>
      <c r="L43" s="20"/>
      <c r="M43" s="20"/>
      <c r="N43" s="20"/>
      <c r="O43" s="147"/>
      <c r="P43" s="147">
        <f>(0-O42*(1+Discount.Rate))*(INDEX(Indexation.November.Actual.YearOnYear,,MATCH(P$5,Calendar.Years,0)))</f>
        <v>0</v>
      </c>
      <c r="Q43" s="20"/>
      <c r="R43" s="20"/>
      <c r="S43" s="14"/>
      <c r="T43" s="14"/>
      <c r="U43" s="14"/>
      <c r="V43" s="155"/>
    </row>
    <row r="44" spans="1:23" s="2" customFormat="1">
      <c r="A44" s="151"/>
      <c r="B44" s="151"/>
      <c r="C44" s="151"/>
      <c r="D44" s="153" t="s">
        <v>148</v>
      </c>
      <c r="E44" s="149" t="str">
        <f>Data!E59</f>
        <v>Over-recovered 18/19 revenue returned - dmmy</v>
      </c>
      <c r="F44" s="173" t="s">
        <v>167</v>
      </c>
      <c r="G44" s="149"/>
      <c r="H44" s="149"/>
      <c r="I44" s="11"/>
      <c r="J44" s="11"/>
      <c r="K44" s="151"/>
      <c r="L44" s="147"/>
      <c r="M44" s="147"/>
      <c r="N44" s="147"/>
      <c r="O44" s="147"/>
      <c r="P44" s="147">
        <f>(0 - Data!$P$59)</f>
        <v>0</v>
      </c>
      <c r="Q44" s="147"/>
      <c r="R44" s="147"/>
      <c r="S44" s="14"/>
      <c r="T44" s="14"/>
      <c r="U44" s="14"/>
      <c r="V44" s="155"/>
    </row>
    <row r="45" spans="1:23" s="2" customFormat="1">
      <c r="A45" s="151"/>
      <c r="B45" s="151"/>
      <c r="C45" s="151"/>
      <c r="D45" s="153" t="s">
        <v>148</v>
      </c>
      <c r="E45" s="149" t="s">
        <v>261</v>
      </c>
      <c r="F45" s="173" t="s">
        <v>167</v>
      </c>
      <c r="G45" s="148"/>
      <c r="H45" s="148"/>
      <c r="I45"/>
      <c r="J45"/>
      <c r="K45" s="148"/>
      <c r="L45" s="147">
        <f>L23</f>
        <v>0</v>
      </c>
      <c r="M45" s="147">
        <f t="shared" ref="M45:P45" si="9">M23</f>
        <v>0</v>
      </c>
      <c r="N45" s="147">
        <f t="shared" si="9"/>
        <v>0</v>
      </c>
      <c r="O45" s="147">
        <f t="shared" si="9"/>
        <v>0</v>
      </c>
      <c r="P45" s="147">
        <f t="shared" si="9"/>
        <v>0</v>
      </c>
      <c r="Q45" s="147"/>
      <c r="R45" s="147"/>
      <c r="S45" s="20"/>
      <c r="T45" s="20"/>
      <c r="U45" s="20"/>
      <c r="V45" s="151"/>
    </row>
    <row r="46" spans="1:23" s="2" customFormat="1">
      <c r="A46" s="11"/>
      <c r="B46" s="11"/>
      <c r="C46" s="11"/>
      <c r="D46" s="12" t="s">
        <v>148</v>
      </c>
      <c r="E46" s="13" t="s">
        <v>262</v>
      </c>
      <c r="F46" s="24" t="s">
        <v>167</v>
      </c>
      <c r="G46" s="11"/>
      <c r="H46" s="11"/>
      <c r="I46" s="11"/>
      <c r="J46" s="11"/>
      <c r="K46" s="151"/>
      <c r="L46" s="147">
        <f>AllRev.Outturn.Dmmy.Revised+AMP6.FI.Adj.Dmmy+L42+L43+L44</f>
        <v>0</v>
      </c>
      <c r="M46" s="147">
        <f>AllRev.Outturn.Dmmy.Revised+AMP6.FI.Adj.Dmmy+M42+M43+M44</f>
        <v>0</v>
      </c>
      <c r="N46" s="147">
        <f>AllRev.Outturn.Dmmy.Revised+AMP6.FI.Adj.Dmmy+N42+N43+N44</f>
        <v>0</v>
      </c>
      <c r="O46" s="147">
        <f>AllRev.Outturn.Dmmy.Revised+AMP6.FI.Adj.Dmmy+O42+O43+O44</f>
        <v>0</v>
      </c>
      <c r="P46" s="147">
        <f>AllRev.Outturn.Dmmy.Revised+AMP6.FI.Adj.Dmmy+P42+P43+P44</f>
        <v>0</v>
      </c>
      <c r="Q46" s="147"/>
      <c r="R46" s="147"/>
      <c r="S46" s="20"/>
      <c r="T46" s="20"/>
      <c r="U46" s="20"/>
      <c r="V46" s="155" t="s">
        <v>344</v>
      </c>
    </row>
    <row r="47" spans="1:23" s="2" customFormat="1">
      <c r="A47" s="11"/>
      <c r="B47" s="11"/>
      <c r="C47" s="11"/>
      <c r="D47" s="12" t="s">
        <v>148</v>
      </c>
      <c r="E47" s="13" t="s">
        <v>264</v>
      </c>
      <c r="F47" s="24" t="s">
        <v>167</v>
      </c>
      <c r="G47"/>
      <c r="H47"/>
      <c r="I47"/>
      <c r="J47"/>
      <c r="K47" s="148"/>
      <c r="L47" s="147">
        <f>IF($G41=TRUE,L46,MIN(L45:L46))</f>
        <v>0</v>
      </c>
      <c r="M47" s="147">
        <f t="shared" ref="M47:P47" si="10">IF($G41=TRUE,M46,MIN(M45:M46))</f>
        <v>0</v>
      </c>
      <c r="N47" s="147">
        <f t="shared" si="10"/>
        <v>0</v>
      </c>
      <c r="O47" s="147">
        <f t="shared" si="10"/>
        <v>0</v>
      </c>
      <c r="P47" s="147">
        <f t="shared" si="10"/>
        <v>0</v>
      </c>
      <c r="Q47" s="147"/>
      <c r="R47" s="147"/>
      <c r="S47" s="14"/>
      <c r="T47" s="14"/>
      <c r="U47" s="14"/>
      <c r="V47" s="155" t="s">
        <v>345</v>
      </c>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row>
    <row r="49" spans="1:22" s="2" customFormat="1">
      <c r="A49" s="11"/>
      <c r="B49" s="11"/>
      <c r="C49" s="11"/>
      <c r="D49" s="12" t="s">
        <v>148</v>
      </c>
      <c r="E49" s="13" t="s">
        <v>266</v>
      </c>
      <c r="F49" s="24" t="s">
        <v>167</v>
      </c>
      <c r="G49" s="11"/>
      <c r="H49" s="11"/>
      <c r="I49" s="11"/>
      <c r="J49" s="11"/>
      <c r="K49" s="11"/>
      <c r="L49" s="20">
        <f>RecRev.Dmmy</f>
        <v>0</v>
      </c>
      <c r="M49" s="20">
        <f>RecRev.Dmmy</f>
        <v>0</v>
      </c>
      <c r="N49" s="20">
        <f>RecRev.Dmmy</f>
        <v>0</v>
      </c>
      <c r="O49" s="20">
        <f>RecRev.Dmmy</f>
        <v>0</v>
      </c>
      <c r="P49" s="20">
        <f>RecRev.Dmmy</f>
        <v>0</v>
      </c>
      <c r="Q49" s="20"/>
      <c r="R49" s="20"/>
      <c r="S49" s="20"/>
      <c r="T49" s="20"/>
      <c r="U49" s="20"/>
      <c r="V49" s="155"/>
    </row>
    <row r="50" spans="1:22" s="2" customFormat="1">
      <c r="A50" s="11"/>
      <c r="B50" s="11"/>
      <c r="C50" s="11"/>
      <c r="D50" s="12"/>
      <c r="E50" s="13"/>
      <c r="F50" s="24"/>
      <c r="G50" s="11"/>
      <c r="H50" s="11"/>
      <c r="I50" s="11"/>
      <c r="J50" s="11"/>
      <c r="K50" s="11"/>
      <c r="L50" s="20"/>
      <c r="M50" s="20"/>
      <c r="N50" s="20"/>
      <c r="O50" s="20"/>
      <c r="P50" s="20"/>
      <c r="Q50" s="20"/>
      <c r="R50" s="20"/>
      <c r="S50" s="20"/>
      <c r="T50" s="20"/>
      <c r="U50" s="20"/>
      <c r="V50" s="151"/>
    </row>
    <row r="51" spans="1:22" s="2" customFormat="1">
      <c r="A51" s="11"/>
      <c r="B51" s="11"/>
      <c r="C51" s="11"/>
      <c r="D51" s="12" t="s">
        <v>148</v>
      </c>
      <c r="E51" s="13" t="s">
        <v>267</v>
      </c>
      <c r="F51" s="24" t="s">
        <v>167</v>
      </c>
      <c r="G51" s="11"/>
      <c r="H51" s="11"/>
      <c r="I51" s="11"/>
      <c r="J51" s="11"/>
      <c r="K51" s="11"/>
      <c r="L51" s="20">
        <f>L49-L46</f>
        <v>0</v>
      </c>
      <c r="M51" s="20">
        <f t="shared" ref="M51" si="11">M49-M46</f>
        <v>0</v>
      </c>
      <c r="N51" s="20">
        <f>N49-N46</f>
        <v>0</v>
      </c>
      <c r="O51" s="20">
        <f t="shared" ref="O51:P51" si="12">O49-O46</f>
        <v>0</v>
      </c>
      <c r="P51" s="20">
        <f t="shared" si="12"/>
        <v>0</v>
      </c>
      <c r="Q51" s="20"/>
      <c r="R51" s="20"/>
      <c r="S51" s="20"/>
      <c r="T51" s="20"/>
      <c r="U51" s="20"/>
      <c r="V51" s="151"/>
    </row>
    <row r="52" spans="1:22" s="2" customFormat="1">
      <c r="A52" s="11"/>
      <c r="B52" s="11"/>
      <c r="C52" s="11"/>
      <c r="D52" s="12" t="s">
        <v>135</v>
      </c>
      <c r="E52" s="13" t="s">
        <v>268</v>
      </c>
      <c r="F52" s="24"/>
      <c r="G52" s="11"/>
      <c r="H52" s="11"/>
      <c r="I52" s="11"/>
      <c r="J52" s="11"/>
      <c r="K52" s="11"/>
      <c r="L52" s="92">
        <f>IF(L46=0,0,L51/L46)</f>
        <v>0</v>
      </c>
      <c r="M52" s="92">
        <f t="shared" ref="M52:P52" si="13">IF(M46=0,0,M51/M46)</f>
        <v>0</v>
      </c>
      <c r="N52" s="92">
        <f t="shared" si="13"/>
        <v>0</v>
      </c>
      <c r="O52" s="92">
        <f t="shared" si="13"/>
        <v>0</v>
      </c>
      <c r="P52" s="92">
        <f t="shared" si="13"/>
        <v>0</v>
      </c>
      <c r="Q52" s="20"/>
      <c r="R52" s="20"/>
      <c r="S52" s="20"/>
      <c r="T52" s="20"/>
      <c r="U52" s="20"/>
      <c r="V52" s="155" t="s">
        <v>346</v>
      </c>
    </row>
    <row r="53" spans="1:22">
      <c r="A53" s="11"/>
      <c r="B53" s="11"/>
      <c r="C53" s="11"/>
      <c r="D53" s="12"/>
      <c r="E53" s="13"/>
      <c r="F53" s="26"/>
      <c r="K53" s="11"/>
      <c r="L53" s="92"/>
      <c r="M53" s="92"/>
      <c r="N53" s="92"/>
      <c r="O53" s="92"/>
      <c r="P53" s="92"/>
      <c r="Q53" s="20"/>
      <c r="R53" s="20"/>
      <c r="S53" s="20"/>
      <c r="T53" s="20"/>
      <c r="U53" s="20"/>
      <c r="V53" s="155"/>
    </row>
    <row r="54" spans="1:22">
      <c r="A54" s="11"/>
      <c r="B54" s="11"/>
      <c r="C54" s="11"/>
      <c r="D54" s="12"/>
      <c r="E54" s="22" t="s">
        <v>270</v>
      </c>
      <c r="F54" s="26"/>
      <c r="K54" s="11"/>
      <c r="L54" s="92"/>
      <c r="M54" s="92"/>
      <c r="N54" s="92"/>
      <c r="O54" s="92"/>
      <c r="P54" s="92"/>
      <c r="Q54" s="20"/>
      <c r="R54" s="20"/>
      <c r="S54" s="20"/>
      <c r="T54" s="20"/>
      <c r="U54" s="20"/>
      <c r="V54" s="155"/>
    </row>
    <row r="55" spans="1:22">
      <c r="A55" s="11"/>
      <c r="B55" s="11"/>
      <c r="C55" s="11"/>
      <c r="D55" s="12" t="s">
        <v>148</v>
      </c>
      <c r="E55" s="13" t="s">
        <v>271</v>
      </c>
      <c r="F55" s="24" t="s">
        <v>167</v>
      </c>
      <c r="J55" s="19">
        <v>0</v>
      </c>
      <c r="K55" s="19">
        <v>0</v>
      </c>
      <c r="L55" s="20">
        <f>0-L51*(1+Discount.Rate)*(1+Discount.Rate)</f>
        <v>0</v>
      </c>
      <c r="M55" s="20">
        <f>0-M51*(1+Discount.Rate)*(1+Discount.Rate)</f>
        <v>0</v>
      </c>
      <c r="N55" s="20">
        <f>0-N51*(1+Discount.Rate)*(1+Discount.Rate)</f>
        <v>0</v>
      </c>
      <c r="O55" s="19"/>
      <c r="P55" s="19"/>
      <c r="Q55" s="20"/>
      <c r="R55" s="20"/>
      <c r="S55" s="20"/>
      <c r="T55" s="20"/>
      <c r="U55" s="20"/>
      <c r="V55" s="155"/>
    </row>
    <row r="56" spans="1:22">
      <c r="A56" s="11"/>
      <c r="B56" s="11"/>
      <c r="C56" s="11"/>
      <c r="D56" s="12" t="s">
        <v>148</v>
      </c>
      <c r="E56" s="13" t="s">
        <v>272</v>
      </c>
      <c r="F56" s="24" t="s">
        <v>273</v>
      </c>
      <c r="J56" s="74">
        <v>0</v>
      </c>
      <c r="K56" s="19">
        <v>0</v>
      </c>
      <c r="L56" s="20">
        <f>L55*INDEX(Indexation.November.Actual.YearOnYear,,MATCH(M$5,Calendar.Years,0))*(INDEX(Indexation.November.Actual.YearOnYear,,MATCH(N$5,Calendar.Years,0)))</f>
        <v>0</v>
      </c>
      <c r="M56" s="20">
        <f>M55*INDEX(Indexation.November.Actual.YearOnYear,,MATCH(N$5,Calendar.Years,0))*(INDEX(Indexation.November.Actual.YearOnYear,,MATCH(O$5,Calendar.Years,0)))</f>
        <v>0</v>
      </c>
      <c r="N56" s="20">
        <f>N55*INDEX(Indexation.November.Actual.YearOnYear,,MATCH(O$5,Calendar.Years,0))*(INDEX(Indexation.November.Actual.YearOnYear,,MATCH(P$5,Calendar.Years,0)))</f>
        <v>0</v>
      </c>
      <c r="O56" s="19"/>
      <c r="P56" s="19"/>
      <c r="V56" s="148"/>
    </row>
    <row r="57" spans="1:22">
      <c r="A57" s="11" t="s">
        <v>347</v>
      </c>
      <c r="B57" s="11"/>
      <c r="C57" s="11"/>
      <c r="D57" s="12" t="s">
        <v>148</v>
      </c>
      <c r="E57" s="13" t="s">
        <v>348</v>
      </c>
      <c r="F57" s="24" t="s">
        <v>167</v>
      </c>
      <c r="J57" s="19"/>
      <c r="K57" s="19"/>
      <c r="L57" s="19"/>
      <c r="M57" s="19"/>
      <c r="N57" s="20">
        <f>L56</f>
        <v>0</v>
      </c>
      <c r="O57" s="20">
        <f>M56</f>
        <v>0</v>
      </c>
      <c r="P57" s="20">
        <f>N56</f>
        <v>0</v>
      </c>
      <c r="V57" s="148"/>
    </row>
    <row r="58" spans="1:22">
      <c r="A58" s="11"/>
      <c r="B58" s="11"/>
      <c r="C58" s="11"/>
      <c r="D58" s="12"/>
      <c r="E58" s="15"/>
      <c r="F58" s="24"/>
      <c r="V58" s="148"/>
    </row>
    <row r="59" spans="1:22">
      <c r="A59" s="11"/>
      <c r="B59" s="11"/>
      <c r="C59" s="11"/>
      <c r="D59" s="12"/>
      <c r="E59" s="22" t="s">
        <v>275</v>
      </c>
      <c r="F59" s="24"/>
      <c r="V59" s="148"/>
    </row>
    <row r="60" spans="1:22">
      <c r="A60" s="11"/>
      <c r="B60" s="11"/>
      <c r="C60" s="11"/>
      <c r="D60" s="12" t="s">
        <v>135</v>
      </c>
      <c r="E60" s="13" t="s">
        <v>276</v>
      </c>
      <c r="F60" s="24"/>
      <c r="L60" s="92">
        <f>IF(L47=0,0,ABS((L49-(L47-InpOverride!J91))/(L47-InpOverride!J91)))</f>
        <v>0</v>
      </c>
      <c r="M60" s="92">
        <f>IF(M47=0,0,ABS((M49-(M47-InpOverride!K91))/(M47-InpOverride!K91)))</f>
        <v>0</v>
      </c>
      <c r="N60" s="92">
        <f>IF(N47=0,0,ABS((N49-(N47-InpOverride!L91))/(N47-InpOverride!L91)))</f>
        <v>0</v>
      </c>
      <c r="O60" s="92">
        <f>IF(O47=0,0,ABS((O49-(O47-InpOverride!M91))/(O47-InpOverride!M91)))</f>
        <v>0</v>
      </c>
      <c r="P60" s="92">
        <f>IF(P47=0,0,ABS((P49-(P47-InpOverride!N91))/(P47-InpOverride!N91)))</f>
        <v>0</v>
      </c>
      <c r="V60" s="148"/>
    </row>
    <row r="61" spans="1:22">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c r="V61" s="148"/>
    </row>
    <row r="62" spans="1:22">
      <c r="B62" s="11"/>
      <c r="C62" s="11"/>
      <c r="D62" s="12" t="s">
        <v>135</v>
      </c>
      <c r="E62" s="13" t="s">
        <v>278</v>
      </c>
      <c r="F62" s="26"/>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2">
      <c r="A63" s="11"/>
      <c r="B63" s="11"/>
      <c r="C63" s="11"/>
      <c r="D63" s="12"/>
      <c r="E63" s="22"/>
      <c r="F63" s="24"/>
      <c r="V63" s="148"/>
    </row>
    <row r="64" spans="1:22">
      <c r="A64" s="11"/>
      <c r="B64" s="11"/>
      <c r="C64" s="11"/>
      <c r="D64" s="12" t="s">
        <v>148</v>
      </c>
      <c r="E64" s="13" t="s">
        <v>279</v>
      </c>
      <c r="F64" s="24" t="s">
        <v>167</v>
      </c>
      <c r="J64" s="19"/>
      <c r="K64" s="19"/>
      <c r="L64" s="20">
        <f>0-L62*ABS(L49-(L47-InpOverride!J91))</f>
        <v>0</v>
      </c>
      <c r="M64" s="20">
        <f>0-M62*ABS(M49-(M47-InpOverride!K91))</f>
        <v>0</v>
      </c>
      <c r="N64" s="20">
        <f>0-N62*ABS(N49-(N47-InpOverride!L91))</f>
        <v>0</v>
      </c>
      <c r="O64" s="20">
        <f>0-O62*ABS(O49-(O47-InpOverride!M91))</f>
        <v>0</v>
      </c>
      <c r="P64" s="20">
        <f>0-P62*ABS(P49-(P47-InpOverride!N91))</f>
        <v>0</v>
      </c>
      <c r="V64" s="148"/>
    </row>
    <row r="65" spans="1:23">
      <c r="A65" s="11"/>
      <c r="B65" s="11"/>
      <c r="C65" s="11"/>
      <c r="D65" s="12" t="s">
        <v>148</v>
      </c>
      <c r="E65" s="13" t="s">
        <v>280</v>
      </c>
      <c r="F65" s="24" t="s">
        <v>167</v>
      </c>
      <c r="J65" s="74"/>
      <c r="K65" s="19"/>
      <c r="L65" s="20">
        <f>L64*(1+Discount.Rate)</f>
        <v>0</v>
      </c>
      <c r="M65" s="20">
        <f>M64*(1+Discount.Rate)</f>
        <v>0</v>
      </c>
      <c r="N65" s="20">
        <f>N64*(1+Discount.Rate)</f>
        <v>0</v>
      </c>
      <c r="O65" s="19"/>
      <c r="P65" s="19"/>
      <c r="V65" s="148"/>
    </row>
    <row r="66" spans="1:23">
      <c r="A66" s="11"/>
      <c r="B66" s="11"/>
      <c r="C66" s="11"/>
      <c r="D66" s="12" t="s">
        <v>148</v>
      </c>
      <c r="E66" s="13" t="s">
        <v>281</v>
      </c>
      <c r="F66" s="24" t="s">
        <v>167</v>
      </c>
      <c r="J66" s="19"/>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V66" s="148"/>
    </row>
    <row r="67" spans="1:23">
      <c r="A67" s="11" t="s">
        <v>349</v>
      </c>
      <c r="B67" s="11"/>
      <c r="C67" s="11"/>
      <c r="D67" s="12" t="s">
        <v>148</v>
      </c>
      <c r="E67" s="13" t="s">
        <v>350</v>
      </c>
      <c r="F67" s="24" t="s">
        <v>167</v>
      </c>
      <c r="J67" s="19"/>
      <c r="K67" s="19"/>
      <c r="L67" s="19"/>
      <c r="M67" s="19"/>
      <c r="N67" s="20">
        <f>L66</f>
        <v>0</v>
      </c>
      <c r="O67" s="20">
        <f>M66</f>
        <v>0</v>
      </c>
      <c r="P67" s="20">
        <f>N66</f>
        <v>0</v>
      </c>
      <c r="V67" s="148"/>
    </row>
    <row r="68" spans="1:23">
      <c r="A68" s="11"/>
      <c r="B68" s="11"/>
      <c r="C68" s="11"/>
      <c r="V68" s="148"/>
    </row>
    <row r="69" spans="1:23">
      <c r="A69" s="11"/>
      <c r="B69" s="11"/>
      <c r="C69" s="11"/>
      <c r="E69" s="22" t="s">
        <v>283</v>
      </c>
      <c r="V69" s="148"/>
    </row>
    <row r="70" spans="1:23">
      <c r="A70" s="11"/>
      <c r="B70" s="11"/>
      <c r="C70" s="11"/>
      <c r="D70" s="12" t="s">
        <v>148</v>
      </c>
      <c r="E70" s="13" t="s">
        <v>284</v>
      </c>
      <c r="F70" s="24" t="s">
        <v>167</v>
      </c>
      <c r="L70" s="19"/>
      <c r="M70" s="19"/>
      <c r="N70" s="20">
        <f>N57</f>
        <v>0</v>
      </c>
      <c r="O70" s="20">
        <f>O57</f>
        <v>0</v>
      </c>
      <c r="P70" s="20">
        <f>P57</f>
        <v>0</v>
      </c>
      <c r="V70" s="148"/>
    </row>
    <row r="71" spans="1:23">
      <c r="A71" s="11"/>
      <c r="B71" s="11"/>
      <c r="C71" s="11"/>
      <c r="D71" s="12" t="s">
        <v>148</v>
      </c>
      <c r="E71" s="13" t="s">
        <v>285</v>
      </c>
      <c r="F71" s="24" t="s">
        <v>167</v>
      </c>
      <c r="L71" s="19"/>
      <c r="M71" s="19"/>
      <c r="N71" s="20">
        <f>N67</f>
        <v>0</v>
      </c>
      <c r="O71" s="20">
        <f>O67</f>
        <v>0</v>
      </c>
      <c r="P71" s="20">
        <f>P67</f>
        <v>0</v>
      </c>
      <c r="V71" s="148"/>
    </row>
    <row r="72" spans="1:23">
      <c r="A72" s="11" t="s">
        <v>40</v>
      </c>
      <c r="B72" s="11"/>
      <c r="C72" s="11"/>
      <c r="D72" s="12" t="s">
        <v>148</v>
      </c>
      <c r="E72" s="13" t="s">
        <v>351</v>
      </c>
      <c r="F72" s="24" t="s">
        <v>167</v>
      </c>
      <c r="K72" s="11"/>
      <c r="L72" s="19"/>
      <c r="M72" s="19"/>
      <c r="N72" s="20">
        <f>SUM(N70:N71)</f>
        <v>0</v>
      </c>
      <c r="O72" s="20">
        <f>SUM(O70:O71)</f>
        <v>0</v>
      </c>
      <c r="P72" s="20">
        <f>SUM(P70:P71)</f>
        <v>0</v>
      </c>
      <c r="V72" s="148"/>
    </row>
    <row r="73" spans="1:23">
      <c r="A73" s="11"/>
      <c r="B73" s="11"/>
      <c r="C73" s="11"/>
      <c r="F73" s="26"/>
      <c r="K73" s="11"/>
      <c r="V73" s="148"/>
    </row>
    <row r="74" spans="1:23">
      <c r="A74" s="11"/>
      <c r="E74" s="24" t="s">
        <v>287</v>
      </c>
      <c r="F74" s="26"/>
      <c r="K74" s="11"/>
      <c r="V74" s="148"/>
    </row>
    <row r="75" spans="1:23">
      <c r="D75" s="17" t="s">
        <v>18</v>
      </c>
      <c r="E75" s="13" t="s">
        <v>288</v>
      </c>
      <c r="F75" s="26"/>
      <c r="K75" s="11"/>
      <c r="L75" s="93" t="b">
        <f>ABS(Perc.Recovered.Dmmy)&gt;Additional.Analysis</f>
        <v>0</v>
      </c>
      <c r="M75" s="93" t="b">
        <f>ABS(Perc.Recovered.Dmmy)&gt;Additional.Analysis</f>
        <v>0</v>
      </c>
      <c r="N75" s="93" t="b">
        <f>ABS(Perc.Recovered.Dmmy)&gt;Additional.Analysis</f>
        <v>0</v>
      </c>
      <c r="O75" s="93" t="b">
        <f>ABS(Perc.Recovered.Dmmy)&gt;Additional.Analysis</f>
        <v>0</v>
      </c>
      <c r="P75" s="93" t="b">
        <f>ABS(Perc.Recovered.Dmmy)&gt;Additional.Analysis</f>
        <v>0</v>
      </c>
    </row>
    <row r="76" spans="1:23">
      <c r="D76" s="17"/>
      <c r="E76" s="13"/>
      <c r="F76" s="26"/>
    </row>
    <row r="77" spans="1:23" s="4" customFormat="1" ht="15">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c r="F78" s="26"/>
    </row>
    <row r="79" spans="1:23">
      <c r="E79" s="24" t="s">
        <v>290</v>
      </c>
      <c r="F79" s="26"/>
    </row>
    <row r="80" spans="1:23">
      <c r="A80" t="s">
        <v>352</v>
      </c>
      <c r="D80" s="12" t="s">
        <v>148</v>
      </c>
      <c r="E80" s="13" t="s">
        <v>353</v>
      </c>
      <c r="F80" s="24" t="s">
        <v>167</v>
      </c>
      <c r="L80" s="19"/>
      <c r="M80" s="19"/>
      <c r="N80" s="19"/>
      <c r="O80" s="19"/>
      <c r="P80" s="191">
        <f>0-O51*(1+Discount.Rate)*Indexation.November.Actual.YearOnYear - P44</f>
        <v>0</v>
      </c>
    </row>
    <row r="81" spans="1:17">
      <c r="A81" t="s">
        <v>354</v>
      </c>
      <c r="D81" s="12" t="s">
        <v>148</v>
      </c>
      <c r="E81" s="13" t="s">
        <v>355</v>
      </c>
      <c r="F81" s="24" t="s">
        <v>167</v>
      </c>
      <c r="L81" s="19"/>
      <c r="M81" s="19"/>
      <c r="N81" s="19"/>
      <c r="O81" s="19"/>
      <c r="P81" s="20">
        <f>O64*Indexation.November.Actual.YearOnYear</f>
        <v>0</v>
      </c>
    </row>
    <row r="82" spans="1:17">
      <c r="A82" t="s">
        <v>356</v>
      </c>
      <c r="D82" s="12" t="s">
        <v>148</v>
      </c>
      <c r="E82" s="13" t="s">
        <v>357</v>
      </c>
      <c r="F82" s="24" t="s">
        <v>167</v>
      </c>
      <c r="L82" s="19"/>
      <c r="M82" s="19"/>
      <c r="N82" s="19"/>
      <c r="O82" s="19"/>
      <c r="P82" s="20">
        <f>SUM(P80:P81)</f>
        <v>0</v>
      </c>
    </row>
    <row r="83" spans="1:17">
      <c r="F83" s="26"/>
    </row>
    <row r="84" spans="1:17">
      <c r="E84" s="24" t="s">
        <v>297</v>
      </c>
      <c r="F84" s="26"/>
    </row>
    <row r="85" spans="1:17">
      <c r="A85" t="s">
        <v>358</v>
      </c>
      <c r="D85" s="12" t="s">
        <v>148</v>
      </c>
      <c r="E85" s="13" t="s">
        <v>359</v>
      </c>
      <c r="F85" s="24" t="s">
        <v>167</v>
      </c>
      <c r="L85" s="19"/>
      <c r="M85" s="19"/>
      <c r="N85" s="19"/>
      <c r="O85" s="19"/>
      <c r="P85" s="20">
        <f>0-P51</f>
        <v>0</v>
      </c>
    </row>
    <row r="86" spans="1:17">
      <c r="A86" t="s">
        <v>360</v>
      </c>
      <c r="D86" s="12" t="s">
        <v>148</v>
      </c>
      <c r="E86" s="13" t="s">
        <v>361</v>
      </c>
      <c r="F86" s="24" t="s">
        <v>167</v>
      </c>
      <c r="L86" s="19"/>
      <c r="M86" s="19"/>
      <c r="N86" s="19"/>
      <c r="O86" s="19"/>
      <c r="P86" s="20">
        <f>P64</f>
        <v>0</v>
      </c>
    </row>
    <row r="87" spans="1:17">
      <c r="A87" t="s">
        <v>362</v>
      </c>
      <c r="D87" s="12" t="s">
        <v>148</v>
      </c>
      <c r="E87" s="13" t="s">
        <v>363</v>
      </c>
      <c r="F87" s="24" t="s">
        <v>167</v>
      </c>
      <c r="L87" s="19"/>
      <c r="M87" s="19"/>
      <c r="N87" s="19"/>
      <c r="O87" s="19"/>
      <c r="P87" s="20">
        <f>SUM(P85:P86)</f>
        <v>0</v>
      </c>
    </row>
    <row r="88" spans="1:17">
      <c r="E88" s="13"/>
      <c r="F88" s="26"/>
    </row>
    <row r="89" spans="1:17">
      <c r="E89" s="24" t="s">
        <v>304</v>
      </c>
      <c r="F89" s="26"/>
    </row>
    <row r="90" spans="1:17">
      <c r="A90" t="s">
        <v>364</v>
      </c>
      <c r="D90" s="12" t="s">
        <v>148</v>
      </c>
      <c r="E90" s="149" t="str">
        <f>E36 &amp; " - dmmy"</f>
        <v>AMP5 RCM adjustment to be applied at PR19 (Outturn price base) - dmmy</v>
      </c>
      <c r="F90" s="24" t="s">
        <v>167</v>
      </c>
      <c r="L90" s="19"/>
      <c r="M90" s="19"/>
      <c r="N90" s="19"/>
      <c r="O90" s="19"/>
      <c r="P90" s="147">
        <f>P36</f>
        <v>0</v>
      </c>
    </row>
    <row r="91" spans="1:17">
      <c r="D91" s="12"/>
      <c r="E91" s="149"/>
      <c r="F91" s="24"/>
      <c r="P91" s="147"/>
    </row>
    <row r="92" spans="1:17">
      <c r="D92" s="12"/>
      <c r="E92" s="24" t="s">
        <v>543</v>
      </c>
      <c r="F92" s="24"/>
      <c r="P92" s="147"/>
    </row>
    <row r="93" spans="1:17">
      <c r="A93" t="s">
        <v>354</v>
      </c>
      <c r="D93" s="12" t="s">
        <v>148</v>
      </c>
      <c r="E93" s="149" t="s">
        <v>541</v>
      </c>
      <c r="F93" s="24" t="s">
        <v>167</v>
      </c>
      <c r="L93" s="19"/>
      <c r="M93" s="19"/>
      <c r="N93" s="19"/>
      <c r="O93" s="19"/>
      <c r="P93" s="147">
        <f>Data!$P$72</f>
        <v>0</v>
      </c>
    </row>
    <row r="94" spans="1:17">
      <c r="E94" s="13"/>
      <c r="F94" s="26"/>
      <c r="P94" s="148"/>
    </row>
    <row r="95" spans="1:17">
      <c r="A95" t="s">
        <v>43</v>
      </c>
      <c r="D95" s="12" t="s">
        <v>148</v>
      </c>
      <c r="E95" s="22" t="s">
        <v>365</v>
      </c>
      <c r="F95" s="24" t="s">
        <v>167</v>
      </c>
      <c r="L95" s="19"/>
      <c r="M95" s="19"/>
      <c r="N95" s="19"/>
      <c r="O95" s="19"/>
      <c r="P95" s="147">
        <f>SUM(P82,P87,P90,P93)</f>
        <v>0</v>
      </c>
      <c r="Q95" s="155" t="s">
        <v>366</v>
      </c>
    </row>
    <row r="96" spans="1:17" ht="13.5" thickBot="1">
      <c r="E96" s="16"/>
      <c r="F96" s="26"/>
    </row>
    <row r="97" spans="1:23" ht="13.5" thickBot="1">
      <c r="A97" s="6" t="s">
        <v>200</v>
      </c>
      <c r="B97" s="7"/>
      <c r="C97" s="7"/>
      <c r="D97" s="7"/>
      <c r="E97" s="7"/>
      <c r="F97" s="7"/>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row r="174"/>
    <row r="175"/>
  </sheetData>
  <conditionalFormatting sqref="L75:P75">
    <cfRule type="cellIs" dxfId="1" priority="2" operator="equal">
      <formula>TRUE</formula>
    </cfRule>
  </conditionalFormatting>
  <conditionalFormatting sqref="L61:P61">
    <cfRule type="cellIs" dxfId="0" priority="1" operator="equal">
      <formula>TRUE</formula>
    </cfRule>
  </conditionalFormatting>
  <pageMargins left="0.70866141732283472" right="0.70866141732283472" top="0.74803149606299213" bottom="0.74803149606299213" header="0.31496062992125984" footer="0.31496062992125984"/>
  <pageSetup paperSize="9" scale="40" fitToHeight="0" orientation="landscape" r:id="rId1"/>
  <headerFooter>
    <oddHeader>&amp;L&amp;F&amp;CSheet: &amp;A&amp;ROFFICIAL</oddHeader>
    <oddFooter>&amp;LPrinted on &amp;D at &amp;T&amp;CPage &amp;P of &amp;N&amp;ROfwat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23"/>
  <sheetViews>
    <sheetView showGridLines="0" tabSelected="1" zoomScale="80" zoomScaleNormal="80" workbookViewId="0">
      <pane xSplit="8" ySplit="7" topLeftCell="I8" activePane="bottomRight" state="frozen"/>
      <selection pane="topRight"/>
      <selection pane="bottomLeft"/>
      <selection pane="bottomRight"/>
    </sheetView>
  </sheetViews>
  <sheetFormatPr defaultColWidth="0" defaultRowHeight="0" customHeight="1" zeroHeight="1"/>
  <cols>
    <col min="1" max="3" width="2.7109375" style="2" customWidth="1"/>
    <col min="4" max="4" width="9.7109375" style="2" customWidth="1"/>
    <col min="5" max="5" width="49.28515625" style="2" customWidth="1"/>
    <col min="6" max="6" width="15.85546875" style="24" customWidth="1"/>
    <col min="7" max="8" width="2.7109375" style="2" customWidth="1"/>
    <col min="9" max="21" width="9.7109375" style="2" customWidth="1"/>
    <col min="22" max="22" width="15.85546875" style="2" customWidth="1"/>
    <col min="23" max="16384" width="9.140625" style="2" hidden="1"/>
  </cols>
  <sheetData>
    <row r="1" spans="1:24" ht="33.75">
      <c r="A1" s="122"/>
      <c r="B1" s="122"/>
      <c r="C1" s="122"/>
      <c r="D1" s="102" t="s">
        <v>367</v>
      </c>
      <c r="E1" s="102"/>
      <c r="F1" s="123"/>
      <c r="G1" s="122"/>
      <c r="H1" s="122"/>
      <c r="I1" s="122"/>
      <c r="J1" s="122"/>
      <c r="K1" s="122"/>
      <c r="L1" s="122"/>
      <c r="M1" s="122"/>
      <c r="N1" s="122"/>
      <c r="O1" s="122"/>
      <c r="P1" s="122"/>
      <c r="Q1" s="122"/>
      <c r="R1" s="122"/>
      <c r="S1" s="122"/>
      <c r="T1" s="122"/>
      <c r="U1" s="122"/>
      <c r="V1" s="122"/>
      <c r="W1" s="11"/>
      <c r="X1" s="11"/>
    </row>
    <row r="2" spans="1:24" ht="15">
      <c r="A2" s="1"/>
      <c r="B2" s="1"/>
      <c r="C2" s="1"/>
      <c r="D2" s="1"/>
      <c r="E2" s="1"/>
      <c r="G2" s="11"/>
      <c r="H2" s="1"/>
      <c r="I2" s="1"/>
      <c r="J2" s="1"/>
      <c r="K2" s="1"/>
      <c r="L2" s="1"/>
      <c r="M2" s="11"/>
      <c r="N2" s="11"/>
      <c r="O2" s="1"/>
      <c r="P2" s="1"/>
      <c r="Q2" s="1"/>
      <c r="R2" s="1"/>
      <c r="S2" s="1"/>
      <c r="T2" s="1"/>
      <c r="U2" s="1"/>
      <c r="V2" s="11"/>
      <c r="W2" s="11"/>
      <c r="X2" s="11"/>
    </row>
    <row r="3" spans="1:24" ht="12.75">
      <c r="A3" s="11"/>
      <c r="B3" s="11"/>
      <c r="C3" s="11"/>
      <c r="D3" s="11"/>
      <c r="E3" s="11" t="s">
        <v>123</v>
      </c>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c r="X3" s="11"/>
    </row>
    <row r="4" spans="1:24" ht="12.75">
      <c r="A4" s="11"/>
      <c r="B4" s="11"/>
      <c r="C4" s="11"/>
      <c r="D4" s="11"/>
      <c r="E4" s="11"/>
      <c r="G4" s="11"/>
      <c r="H4" s="11"/>
      <c r="I4" s="11"/>
      <c r="J4" s="11"/>
      <c r="K4" s="11"/>
      <c r="L4" s="11"/>
      <c r="M4" s="11"/>
      <c r="N4" s="11"/>
      <c r="O4" s="11"/>
      <c r="P4" s="11"/>
      <c r="Q4" s="11"/>
      <c r="R4" s="11"/>
      <c r="S4" s="11"/>
      <c r="T4" s="11"/>
      <c r="U4" s="11"/>
      <c r="V4" s="8"/>
      <c r="W4" s="11"/>
      <c r="X4" s="11"/>
    </row>
    <row r="5" spans="1:24" ht="12.75">
      <c r="A5" s="11"/>
      <c r="B5" s="11"/>
      <c r="C5" s="11"/>
      <c r="D5" s="11"/>
      <c r="E5" s="11" t="s">
        <v>124</v>
      </c>
      <c r="G5" s="11"/>
      <c r="H5" s="11"/>
      <c r="I5" s="12">
        <f t="shared" ref="I5:U5" si="1">Calendar.Years</f>
        <v>2012</v>
      </c>
      <c r="J5" s="12">
        <f t="shared" si="1"/>
        <v>2013</v>
      </c>
      <c r="K5" s="12">
        <f t="shared" si="1"/>
        <v>2014</v>
      </c>
      <c r="L5" s="12">
        <f t="shared" si="1"/>
        <v>2015</v>
      </c>
      <c r="M5" s="12">
        <f t="shared" si="1"/>
        <v>2016</v>
      </c>
      <c r="N5" s="12">
        <f t="shared" si="1"/>
        <v>2017</v>
      </c>
      <c r="O5" s="12">
        <f t="shared" si="1"/>
        <v>2018</v>
      </c>
      <c r="P5" s="12">
        <f t="shared" si="1"/>
        <v>2019</v>
      </c>
      <c r="Q5" s="12">
        <f t="shared" si="1"/>
        <v>2020</v>
      </c>
      <c r="R5" s="12">
        <f t="shared" si="1"/>
        <v>2021</v>
      </c>
      <c r="S5" s="12">
        <f t="shared" si="1"/>
        <v>2022</v>
      </c>
      <c r="T5" s="12">
        <f t="shared" si="1"/>
        <v>2023</v>
      </c>
      <c r="U5" s="12">
        <f t="shared" si="1"/>
        <v>2024</v>
      </c>
      <c r="V5" s="8"/>
      <c r="W5" s="11"/>
      <c r="X5" s="11"/>
    </row>
    <row r="6" spans="1:24" ht="12.75">
      <c r="A6" s="11"/>
      <c r="B6" s="11"/>
      <c r="C6" s="11"/>
      <c r="D6" s="11"/>
      <c r="E6" s="11" t="s">
        <v>125</v>
      </c>
      <c r="G6" s="11"/>
      <c r="H6" s="11"/>
      <c r="I6" s="11"/>
      <c r="J6" s="11"/>
      <c r="K6" s="3"/>
      <c r="L6" s="88">
        <v>1</v>
      </c>
      <c r="M6" s="88">
        <v>2</v>
      </c>
      <c r="N6" s="88">
        <v>3</v>
      </c>
      <c r="O6" s="88">
        <v>4</v>
      </c>
      <c r="P6" s="88">
        <v>5</v>
      </c>
      <c r="Q6" s="88">
        <v>6</v>
      </c>
      <c r="R6" s="88">
        <v>7</v>
      </c>
      <c r="S6" s="88">
        <v>8</v>
      </c>
      <c r="T6" s="88">
        <v>9</v>
      </c>
      <c r="U6" s="88">
        <v>10</v>
      </c>
      <c r="V6" s="11"/>
      <c r="W6" s="11"/>
      <c r="X6" s="11"/>
    </row>
    <row r="7" spans="1:24" ht="12.75">
      <c r="A7" s="11"/>
      <c r="B7" s="11"/>
      <c r="C7" s="11"/>
      <c r="D7" s="11"/>
      <c r="E7" s="11"/>
      <c r="G7" s="11"/>
      <c r="H7" s="11"/>
      <c r="I7" s="11"/>
      <c r="J7" s="11"/>
      <c r="K7" s="11"/>
      <c r="L7" s="11"/>
      <c r="M7" s="11"/>
      <c r="N7" s="11"/>
      <c r="O7" s="11"/>
      <c r="P7" s="11"/>
      <c r="Q7" s="11"/>
      <c r="R7" s="11"/>
      <c r="S7" s="11"/>
      <c r="T7" s="11"/>
      <c r="U7" s="11"/>
      <c r="V7" s="11"/>
      <c r="W7" s="11"/>
      <c r="X7" s="11"/>
    </row>
    <row r="8" spans="1:24" s="4" customFormat="1" ht="15">
      <c r="A8" s="89"/>
      <c r="B8" s="106"/>
      <c r="C8" s="106"/>
      <c r="D8" s="110"/>
      <c r="E8" s="108" t="s">
        <v>368</v>
      </c>
      <c r="F8" s="109"/>
      <c r="G8" s="107"/>
      <c r="H8" s="107"/>
      <c r="I8" s="107"/>
      <c r="J8" s="107"/>
      <c r="K8" s="107"/>
      <c r="L8" s="121"/>
      <c r="M8" s="121"/>
      <c r="N8" s="121"/>
      <c r="O8" s="121"/>
      <c r="P8" s="121"/>
      <c r="Q8" s="121"/>
      <c r="R8" s="121"/>
      <c r="S8" s="121"/>
      <c r="T8" s="121"/>
      <c r="U8" s="121"/>
      <c r="V8" s="107"/>
      <c r="W8" s="107"/>
      <c r="X8" s="107"/>
    </row>
    <row r="9" spans="1:24" ht="12.75">
      <c r="A9" s="11"/>
      <c r="B9" s="11"/>
      <c r="C9" s="11"/>
      <c r="D9" s="11"/>
      <c r="E9" s="11"/>
      <c r="G9" s="11"/>
      <c r="H9" s="11"/>
      <c r="I9" s="11"/>
      <c r="J9" s="11"/>
      <c r="K9" s="11"/>
      <c r="L9" s="11"/>
      <c r="M9" s="11"/>
      <c r="N9" s="11"/>
      <c r="O9" s="11"/>
      <c r="P9" s="11"/>
      <c r="Q9" s="11"/>
      <c r="R9" s="11"/>
      <c r="S9" s="11"/>
      <c r="T9" s="11"/>
      <c r="U9" s="11"/>
      <c r="V9" s="11"/>
      <c r="W9" s="11"/>
      <c r="X9" s="11"/>
    </row>
    <row r="10" spans="1:24" ht="12.75">
      <c r="A10" s="11"/>
      <c r="B10" s="11"/>
      <c r="C10" s="11"/>
      <c r="D10" s="12" t="s">
        <v>148</v>
      </c>
      <c r="E10" s="22" t="s">
        <v>369</v>
      </c>
      <c r="F10" s="24" t="s">
        <v>167</v>
      </c>
      <c r="G10" s="11"/>
      <c r="H10" s="11"/>
      <c r="I10" s="11"/>
      <c r="J10" s="11"/>
      <c r="K10" s="11"/>
      <c r="L10" s="19"/>
      <c r="M10" s="19"/>
      <c r="N10" s="19"/>
      <c r="O10" s="19"/>
      <c r="P10" s="20">
        <f>WRFIM.Water</f>
        <v>-12.301778467375815</v>
      </c>
      <c r="Q10" s="11"/>
      <c r="R10" s="11"/>
      <c r="S10" s="11"/>
      <c r="T10" s="11"/>
      <c r="U10" s="11"/>
      <c r="V10" s="11"/>
      <c r="W10" s="11"/>
      <c r="X10" s="11"/>
    </row>
    <row r="11" spans="1:24" ht="12.75">
      <c r="A11" s="11"/>
      <c r="B11" s="11"/>
      <c r="C11" s="11"/>
      <c r="D11" s="11"/>
      <c r="E11" s="11"/>
      <c r="G11" s="11"/>
      <c r="H11" s="11"/>
      <c r="I11" s="11"/>
      <c r="J11" s="11"/>
      <c r="K11" s="11"/>
      <c r="L11" s="11"/>
      <c r="M11" s="11"/>
      <c r="N11" s="11"/>
      <c r="O11" s="11"/>
      <c r="P11" s="20"/>
      <c r="Q11" s="11"/>
      <c r="R11" s="11"/>
      <c r="S11" s="11"/>
      <c r="T11" s="11"/>
      <c r="U11" s="11"/>
      <c r="V11" s="11"/>
      <c r="W11" s="11"/>
      <c r="X11" s="11"/>
    </row>
    <row r="12" spans="1:24" ht="12.75">
      <c r="A12" s="11"/>
      <c r="B12" s="11"/>
      <c r="C12" s="11"/>
      <c r="D12" s="12" t="s">
        <v>148</v>
      </c>
      <c r="E12" s="22" t="s">
        <v>370</v>
      </c>
      <c r="F12" s="24" t="s">
        <v>167</v>
      </c>
      <c r="G12" s="11"/>
      <c r="H12" s="11"/>
      <c r="I12" s="11"/>
      <c r="J12" s="11"/>
      <c r="K12" s="11"/>
      <c r="L12" s="19"/>
      <c r="M12" s="19"/>
      <c r="N12" s="19"/>
      <c r="O12" s="19"/>
      <c r="P12" s="20">
        <f>WRFIM.Waste</f>
        <v>-10.066085459019718</v>
      </c>
      <c r="Q12" s="11"/>
      <c r="R12" s="11"/>
      <c r="S12" s="11"/>
      <c r="T12" s="11"/>
      <c r="U12" s="11"/>
      <c r="V12" s="11"/>
      <c r="W12" s="11"/>
      <c r="X12" s="11"/>
    </row>
    <row r="13" spans="1:24" ht="12.75">
      <c r="A13" s="11"/>
      <c r="B13" s="11"/>
      <c r="C13" s="11"/>
      <c r="D13" s="11"/>
      <c r="E13" s="11"/>
      <c r="G13" s="11"/>
      <c r="H13" s="11"/>
      <c r="I13" s="11"/>
      <c r="J13" s="11"/>
      <c r="K13" s="11"/>
      <c r="L13" s="11"/>
      <c r="M13" s="11"/>
      <c r="N13" s="11"/>
      <c r="O13" s="11"/>
      <c r="P13" s="20"/>
      <c r="Q13" s="11"/>
      <c r="R13" s="11"/>
      <c r="S13" s="11"/>
      <c r="T13" s="11"/>
      <c r="U13" s="11"/>
      <c r="V13" s="11"/>
      <c r="W13" s="11"/>
      <c r="X13" s="11"/>
    </row>
    <row r="14" spans="1:24" ht="12.75">
      <c r="A14" s="11"/>
      <c r="B14" s="11"/>
      <c r="C14" s="11"/>
      <c r="D14" s="12" t="s">
        <v>148</v>
      </c>
      <c r="E14" s="176" t="s">
        <v>371</v>
      </c>
      <c r="F14" s="24" t="s">
        <v>167</v>
      </c>
      <c r="G14" s="11"/>
      <c r="H14" s="11"/>
      <c r="I14" s="11"/>
      <c r="J14" s="11"/>
      <c r="K14" s="11"/>
      <c r="L14" s="19"/>
      <c r="M14" s="19"/>
      <c r="N14" s="19"/>
      <c r="O14" s="19"/>
      <c r="P14" s="147">
        <f>'WRFIM - Dmmy'!WRFIM.Dmmy</f>
        <v>0</v>
      </c>
      <c r="Q14" s="11"/>
      <c r="R14" s="11"/>
      <c r="S14" s="11"/>
      <c r="T14" s="11"/>
      <c r="U14" s="11"/>
      <c r="V14" s="11"/>
      <c r="W14" s="11"/>
      <c r="X14" s="11"/>
    </row>
    <row r="15" spans="1:24" ht="13.5" thickBot="1">
      <c r="A15" s="11"/>
      <c r="B15" s="11"/>
      <c r="C15" s="11"/>
      <c r="D15" s="11"/>
      <c r="E15" s="11"/>
      <c r="G15" s="11"/>
      <c r="H15" s="11"/>
      <c r="I15" s="11"/>
      <c r="J15" s="11"/>
      <c r="K15" s="11"/>
      <c r="L15" s="11"/>
      <c r="M15" s="11"/>
      <c r="N15" s="11"/>
      <c r="O15" s="11"/>
      <c r="P15" s="11"/>
      <c r="Q15" s="11"/>
      <c r="R15" s="11"/>
      <c r="S15" s="11"/>
      <c r="T15" s="11"/>
      <c r="U15" s="11"/>
      <c r="V15" s="11"/>
      <c r="W15" s="11"/>
      <c r="X15" s="11"/>
    </row>
    <row r="16" spans="1:24" ht="13.5" thickBot="1">
      <c r="A16" s="6" t="s">
        <v>200</v>
      </c>
      <c r="B16" s="7"/>
      <c r="C16" s="7"/>
      <c r="D16" s="7"/>
      <c r="E16" s="7"/>
      <c r="F16" s="25"/>
      <c r="G16" s="7"/>
      <c r="H16" s="7"/>
      <c r="I16" s="7"/>
      <c r="J16" s="7"/>
      <c r="K16" s="7"/>
      <c r="L16" s="7"/>
      <c r="M16" s="7"/>
      <c r="N16" s="7"/>
      <c r="O16" s="7"/>
      <c r="P16" s="7"/>
      <c r="Q16" s="7"/>
      <c r="R16" s="7"/>
      <c r="S16" s="7"/>
      <c r="T16" s="7"/>
      <c r="U16" s="7"/>
      <c r="V16" s="7"/>
      <c r="W16" s="11"/>
      <c r="X16" s="11"/>
    </row>
    <row r="17" spans="1:24" ht="12.75">
      <c r="A17" s="11"/>
      <c r="B17" s="11"/>
      <c r="C17" s="11"/>
      <c r="D17" s="11"/>
      <c r="E17" s="11"/>
      <c r="G17" s="11"/>
      <c r="H17" s="11"/>
      <c r="I17" s="11"/>
      <c r="J17" s="11"/>
      <c r="K17" s="11"/>
      <c r="L17" s="11"/>
      <c r="M17" s="11"/>
      <c r="N17" s="11"/>
      <c r="O17" s="11"/>
      <c r="P17" s="11"/>
      <c r="Q17" s="11"/>
      <c r="R17" s="11"/>
      <c r="S17" s="11"/>
      <c r="T17" s="11"/>
      <c r="U17" s="11"/>
      <c r="V17" s="11"/>
      <c r="W17" s="11"/>
      <c r="X17" s="11"/>
    </row>
    <row r="18" spans="1:24" ht="12.75" hidden="1" customHeight="1">
      <c r="A18" s="11"/>
      <c r="B18" s="11"/>
      <c r="C18" s="11"/>
      <c r="D18" s="11"/>
      <c r="E18" s="11"/>
      <c r="G18" s="11"/>
      <c r="H18" s="11"/>
      <c r="I18" s="11"/>
      <c r="J18" s="11"/>
      <c r="K18" s="11"/>
      <c r="L18" s="11"/>
      <c r="M18" s="11"/>
      <c r="N18" s="11"/>
      <c r="O18" s="11"/>
      <c r="P18" s="11"/>
      <c r="Q18" s="11"/>
      <c r="R18" s="11"/>
      <c r="S18" s="11"/>
      <c r="T18" s="11"/>
      <c r="U18" s="11"/>
      <c r="V18" s="11"/>
      <c r="W18" s="11"/>
      <c r="X18" s="11"/>
    </row>
    <row r="19" spans="1:24" ht="12.75" hidden="1" customHeight="1">
      <c r="A19" s="11"/>
      <c r="B19" s="11"/>
      <c r="C19" s="11"/>
      <c r="D19" s="11"/>
      <c r="E19" s="11"/>
      <c r="G19" s="11"/>
      <c r="H19" s="11"/>
      <c r="I19" s="11"/>
      <c r="J19" s="11"/>
      <c r="K19" s="11"/>
      <c r="L19" s="11"/>
      <c r="M19" s="11"/>
      <c r="N19" s="11"/>
      <c r="O19" s="11"/>
      <c r="P19" s="11"/>
      <c r="Q19" s="11"/>
      <c r="R19" s="11"/>
      <c r="S19" s="11"/>
      <c r="T19" s="11"/>
      <c r="U19" s="11"/>
      <c r="V19" s="11"/>
      <c r="W19" s="11"/>
      <c r="X19" s="11"/>
    </row>
    <row r="20" spans="1:24" ht="12.75" hidden="1" customHeight="1">
      <c r="A20" s="11"/>
      <c r="B20" s="11"/>
      <c r="C20" s="11"/>
      <c r="D20" s="11"/>
      <c r="E20" s="11"/>
      <c r="G20" s="11"/>
      <c r="H20" s="11"/>
      <c r="I20" s="11"/>
      <c r="J20" s="11"/>
      <c r="K20" s="11"/>
      <c r="L20" s="11"/>
      <c r="M20" s="11"/>
      <c r="N20" s="11"/>
      <c r="O20" s="11"/>
      <c r="P20" s="11"/>
      <c r="Q20" s="11"/>
      <c r="R20" s="11"/>
      <c r="S20" s="11"/>
      <c r="T20" s="11"/>
      <c r="U20" s="11"/>
      <c r="V20" s="11"/>
      <c r="W20" s="11"/>
      <c r="X20" s="11"/>
    </row>
    <row r="21" spans="1:24" ht="12.75" hidden="1" customHeight="1">
      <c r="A21" s="11"/>
      <c r="B21" s="11"/>
      <c r="C21" s="11"/>
      <c r="D21" s="11"/>
      <c r="E21" s="11"/>
      <c r="G21" s="11"/>
      <c r="H21" s="11"/>
      <c r="I21" s="11"/>
      <c r="J21" s="11"/>
      <c r="K21" s="11"/>
      <c r="L21" s="11"/>
      <c r="M21" s="11"/>
      <c r="N21" s="11"/>
      <c r="O21" s="11"/>
      <c r="P21" s="11"/>
      <c r="Q21" s="11"/>
      <c r="R21" s="11"/>
      <c r="S21" s="11"/>
      <c r="T21" s="11"/>
      <c r="U21" s="11"/>
      <c r="V21" s="11"/>
      <c r="W21" s="11"/>
      <c r="X21" s="11"/>
    </row>
    <row r="22" spans="1:24" ht="12.75" hidden="1" customHeight="1">
      <c r="A22" s="11"/>
      <c r="B22" s="11"/>
      <c r="C22" s="11"/>
      <c r="D22" s="11"/>
      <c r="E22" s="11"/>
      <c r="G22" s="11"/>
      <c r="H22" s="11"/>
      <c r="I22" s="11"/>
      <c r="J22" s="11"/>
      <c r="K22" s="11"/>
      <c r="L22" s="11"/>
      <c r="M22" s="11"/>
      <c r="N22" s="11"/>
      <c r="O22" s="11"/>
      <c r="P22" s="11"/>
      <c r="Q22" s="11"/>
      <c r="R22" s="11"/>
      <c r="S22" s="11"/>
      <c r="T22" s="11"/>
      <c r="U22" s="11"/>
      <c r="V22" s="11"/>
      <c r="W22" s="11"/>
      <c r="X22" s="11"/>
    </row>
    <row r="23" spans="1:24" ht="12.75" hidden="1" customHeight="1">
      <c r="A23" s="11"/>
      <c r="B23" s="11"/>
      <c r="C23" s="11"/>
      <c r="D23" s="11"/>
      <c r="E23" s="11"/>
      <c r="G23" s="11"/>
      <c r="H23" s="11"/>
      <c r="I23" s="11"/>
      <c r="J23" s="11"/>
      <c r="K23" s="11"/>
      <c r="L23" s="11"/>
      <c r="M23" s="11"/>
      <c r="N23" s="11"/>
      <c r="O23" s="11"/>
      <c r="P23" s="11"/>
      <c r="Q23" s="11"/>
      <c r="R23" s="11"/>
      <c r="S23" s="11"/>
      <c r="T23" s="11"/>
      <c r="U23" s="11"/>
      <c r="V23" s="11"/>
      <c r="W23" s="11"/>
      <c r="X23" s="11"/>
    </row>
  </sheetData>
  <pageMargins left="0.70866141732283472" right="0.70866141732283472" top="0.74803149606299213" bottom="0.74803149606299213" header="0.31496062992125984" footer="0.31496062992125984"/>
  <pageSetup paperSize="9" scale="58" fitToHeight="0" orientation="landscape" r:id="rId1"/>
  <headerFooter>
    <oddHeader>&amp;L&amp;F&amp;CSheet: &amp;A&amp;ROFFICIAL</oddHeader>
    <oddFooter>&amp;LPrinted on &amp;D at &amp;T&amp;CPage &amp;P of &amp;N&amp;ROfwat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11"/>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3" width="2.7109375" style="2" customWidth="1"/>
    <col min="4" max="4" width="9.7109375" style="2" customWidth="1"/>
    <col min="5" max="5" width="18.28515625" style="2" customWidth="1"/>
    <col min="6" max="8" width="2.7109375" style="2" customWidth="1"/>
    <col min="9" max="15" width="10" style="2" customWidth="1"/>
    <col min="16" max="18" width="10.42578125" style="2" customWidth="1"/>
    <col min="19" max="21" width="10.85546875" style="2" customWidth="1"/>
    <col min="22" max="22" width="15.85546875" style="2" customWidth="1"/>
    <col min="23" max="24" width="0" style="2" hidden="1" customWidth="1"/>
    <col min="25" max="16384" width="9.140625" style="2" hidden="1"/>
  </cols>
  <sheetData>
    <row r="1" spans="1:22" ht="33.75">
      <c r="A1" s="122"/>
      <c r="B1" s="122"/>
      <c r="C1" s="122"/>
      <c r="D1" s="102" t="s">
        <v>372</v>
      </c>
      <c r="E1" s="102"/>
      <c r="F1" s="122"/>
      <c r="G1" s="122"/>
      <c r="H1" s="122"/>
      <c r="I1" s="122"/>
      <c r="J1" s="122"/>
      <c r="K1" s="122"/>
      <c r="L1" s="122"/>
      <c r="M1" s="122"/>
      <c r="N1" s="122"/>
      <c r="O1" s="122"/>
      <c r="P1" s="122"/>
      <c r="Q1" s="122"/>
      <c r="R1" s="122"/>
      <c r="S1" s="122"/>
      <c r="T1" s="122"/>
      <c r="U1" s="122"/>
      <c r="V1" s="122"/>
    </row>
    <row r="2" spans="1:22" ht="15">
      <c r="A2" s="1"/>
      <c r="B2" s="1"/>
      <c r="C2" s="1"/>
      <c r="D2" s="1"/>
      <c r="E2" s="1"/>
      <c r="F2" s="11"/>
      <c r="G2" s="11"/>
      <c r="H2" s="1"/>
      <c r="I2" s="1"/>
      <c r="J2" s="1"/>
      <c r="K2" s="1"/>
      <c r="L2" s="1"/>
      <c r="M2" s="11"/>
      <c r="N2" s="11"/>
      <c r="O2" s="1"/>
      <c r="P2" s="1"/>
      <c r="Q2" s="1"/>
      <c r="R2" s="1"/>
      <c r="S2" s="1"/>
      <c r="T2" s="1"/>
      <c r="U2" s="1"/>
      <c r="V2" s="11"/>
    </row>
    <row r="3" spans="1:22">
      <c r="A3" s="11"/>
      <c r="B3" s="11"/>
      <c r="C3" s="11"/>
      <c r="D3" s="11"/>
      <c r="E3" s="11" t="s">
        <v>123</v>
      </c>
      <c r="F3" s="11"/>
      <c r="G3" s="11"/>
      <c r="H3" s="11"/>
      <c r="I3" s="104" t="s">
        <v>6</v>
      </c>
      <c r="J3" s="104" t="s">
        <v>7</v>
      </c>
      <c r="K3" s="104" t="s">
        <v>8</v>
      </c>
      <c r="L3" s="105" t="s">
        <v>9</v>
      </c>
      <c r="M3" s="105" t="s">
        <v>10</v>
      </c>
      <c r="N3" s="105" t="s">
        <v>11</v>
      </c>
      <c r="O3" s="105" t="s">
        <v>12</v>
      </c>
      <c r="P3" s="105" t="s">
        <v>13</v>
      </c>
      <c r="Q3" s="104" t="s">
        <v>373</v>
      </c>
      <c r="R3" s="104" t="s">
        <v>374</v>
      </c>
      <c r="S3" s="104" t="s">
        <v>375</v>
      </c>
      <c r="T3" s="104" t="s">
        <v>376</v>
      </c>
      <c r="U3" s="104" t="s">
        <v>377</v>
      </c>
      <c r="V3" s="8" t="s">
        <v>378</v>
      </c>
    </row>
    <row r="4" spans="1:22">
      <c r="A4" s="11"/>
      <c r="B4" s="11"/>
      <c r="C4" s="11"/>
      <c r="D4" s="11"/>
      <c r="E4" s="11"/>
      <c r="F4" s="11"/>
      <c r="G4" s="11"/>
      <c r="H4" s="11"/>
      <c r="I4" s="11"/>
      <c r="J4" s="11"/>
      <c r="K4" s="11"/>
      <c r="L4" s="11"/>
      <c r="M4" s="11"/>
      <c r="N4" s="11"/>
      <c r="O4" s="11"/>
      <c r="P4" s="11"/>
      <c r="Q4" s="11"/>
      <c r="R4" s="11"/>
      <c r="S4" s="11"/>
      <c r="T4" s="11"/>
      <c r="U4" s="11"/>
      <c r="V4" s="8"/>
    </row>
    <row r="5" spans="1:22">
      <c r="A5" s="11"/>
      <c r="B5" s="11"/>
      <c r="C5" s="11"/>
      <c r="D5" s="11"/>
      <c r="E5" s="11" t="s">
        <v>124</v>
      </c>
      <c r="F5" s="11"/>
      <c r="G5" s="11"/>
      <c r="H5" s="11"/>
      <c r="I5" s="12">
        <v>2012</v>
      </c>
      <c r="J5" s="12">
        <v>2013</v>
      </c>
      <c r="K5" s="12">
        <v>2014</v>
      </c>
      <c r="L5" s="12">
        <v>2015</v>
      </c>
      <c r="M5" s="12">
        <v>2016</v>
      </c>
      <c r="N5" s="12">
        <v>2017</v>
      </c>
      <c r="O5" s="12">
        <v>2018</v>
      </c>
      <c r="P5" s="12">
        <v>2019</v>
      </c>
      <c r="Q5" s="12">
        <v>2020</v>
      </c>
      <c r="R5" s="12">
        <v>2021</v>
      </c>
      <c r="S5" s="12">
        <v>2022</v>
      </c>
      <c r="T5" s="12">
        <v>2023</v>
      </c>
      <c r="U5" s="12">
        <v>2024</v>
      </c>
      <c r="V5" s="8" t="s">
        <v>379</v>
      </c>
    </row>
    <row r="6" spans="1:22">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row>
    <row r="7" spans="1:22">
      <c r="A7" s="11"/>
      <c r="B7" s="11"/>
      <c r="C7" s="11"/>
      <c r="D7" s="11"/>
      <c r="E7" s="11"/>
      <c r="F7" s="11"/>
      <c r="G7" s="11"/>
      <c r="H7" s="11"/>
      <c r="I7" s="11"/>
      <c r="J7" s="11"/>
      <c r="K7" s="11"/>
      <c r="L7" s="11"/>
      <c r="M7" s="11"/>
      <c r="N7" s="11"/>
      <c r="O7" s="11"/>
      <c r="P7" s="11"/>
      <c r="Q7" s="11"/>
      <c r="R7" s="11"/>
      <c r="S7" s="11"/>
      <c r="T7" s="11"/>
      <c r="U7" s="11"/>
      <c r="V7" s="11"/>
    </row>
    <row r="8" spans="1:22">
      <c r="A8" s="11"/>
      <c r="B8" s="11"/>
      <c r="C8" s="11"/>
      <c r="D8" s="11"/>
      <c r="E8" s="11"/>
      <c r="F8" s="11"/>
      <c r="G8" s="11"/>
      <c r="H8" s="11"/>
      <c r="I8" s="11"/>
      <c r="J8" s="11"/>
      <c r="K8" s="11"/>
      <c r="L8" s="11"/>
      <c r="M8" s="11"/>
      <c r="N8" s="11"/>
      <c r="O8" s="11"/>
      <c r="P8" s="11"/>
      <c r="Q8" s="11"/>
      <c r="R8" s="11"/>
      <c r="S8" s="11"/>
      <c r="T8" s="11"/>
      <c r="U8" s="11"/>
      <c r="V8" s="11"/>
    </row>
    <row r="9" spans="1:22" ht="13.5" thickBot="1">
      <c r="A9" s="11"/>
      <c r="B9" s="11"/>
      <c r="C9" s="11"/>
      <c r="D9" s="11"/>
      <c r="E9" s="11"/>
      <c r="F9" s="11"/>
      <c r="G9" s="11"/>
      <c r="H9" s="11"/>
      <c r="I9" s="11"/>
      <c r="J9" s="11"/>
      <c r="K9" s="11"/>
      <c r="L9" s="11"/>
      <c r="M9" s="11"/>
      <c r="N9" s="11"/>
      <c r="O9" s="11"/>
      <c r="P9" s="11"/>
      <c r="Q9" s="11"/>
      <c r="R9" s="11"/>
      <c r="S9" s="11"/>
      <c r="T9" s="11"/>
      <c r="U9" s="11"/>
      <c r="V9" s="11"/>
    </row>
    <row r="10" spans="1:22" ht="13.5" thickBot="1">
      <c r="A10" s="6" t="s">
        <v>200</v>
      </c>
      <c r="B10" s="7"/>
      <c r="C10" s="7"/>
      <c r="D10" s="7"/>
      <c r="E10" s="7"/>
      <c r="F10" s="7"/>
      <c r="G10" s="7"/>
      <c r="H10" s="7"/>
      <c r="I10" s="7"/>
      <c r="J10" s="7"/>
      <c r="K10" s="7"/>
      <c r="L10" s="7"/>
      <c r="M10" s="7"/>
      <c r="N10" s="7"/>
      <c r="O10" s="7"/>
      <c r="P10" s="7"/>
      <c r="Q10" s="7"/>
      <c r="R10" s="7"/>
      <c r="S10" s="7"/>
      <c r="T10" s="7"/>
      <c r="U10" s="7"/>
      <c r="V10" s="7"/>
    </row>
    <row r="11" spans="1:22">
      <c r="A11" s="11"/>
      <c r="B11" s="11"/>
      <c r="C11" s="11"/>
      <c r="D11" s="11"/>
      <c r="E11" s="11"/>
      <c r="F11" s="11"/>
      <c r="G11" s="11"/>
      <c r="H11" s="11"/>
      <c r="I11" s="11"/>
      <c r="J11" s="11"/>
      <c r="K11" s="11"/>
      <c r="L11" s="11"/>
      <c r="M11" s="11"/>
      <c r="N11" s="11"/>
      <c r="O11" s="11"/>
      <c r="P11" s="11"/>
      <c r="Q11" s="11"/>
      <c r="R11" s="11"/>
      <c r="S11" s="11"/>
      <c r="T11" s="11"/>
      <c r="U11" s="11"/>
      <c r="V11" s="11"/>
    </row>
  </sheetData>
  <pageMargins left="0.70866141732283472" right="0.70866141732283472" top="0.74803149606299213" bottom="0.74803149606299213" header="0.31496062992125984" footer="0.31496062992125984"/>
  <pageSetup paperSize="9" scale="69" fitToHeight="0"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6"/>
  <sheetViews>
    <sheetView zoomScale="80" zoomScaleNormal="80" workbookViewId="0">
      <selection activeCell="C1" sqref="C1"/>
    </sheetView>
  </sheetViews>
  <sheetFormatPr defaultColWidth="9.7109375" defaultRowHeight="12.75"/>
  <cols>
    <col min="1" max="1" width="5.140625" bestFit="1" customWidth="1"/>
    <col min="2" max="2" width="6.7109375" bestFit="1" customWidth="1"/>
    <col min="3" max="3" width="13.5703125" bestFit="1" customWidth="1"/>
    <col min="4" max="4" width="3.140625" bestFit="1" customWidth="1"/>
    <col min="5" max="5" width="17.7109375" bestFit="1" customWidth="1"/>
    <col min="6" max="15" width="8.42578125" bestFit="1" customWidth="1"/>
    <col min="16" max="16" width="10.7109375" customWidth="1"/>
  </cols>
  <sheetData>
    <row r="1" spans="1:15">
      <c r="C1" t="s">
        <v>425</v>
      </c>
    </row>
    <row r="2" spans="1:15">
      <c r="A2" t="s">
        <v>0</v>
      </c>
      <c r="B2" t="s">
        <v>1</v>
      </c>
      <c r="C2" t="s">
        <v>2</v>
      </c>
      <c r="D2" t="s">
        <v>3</v>
      </c>
      <c r="E2" t="s">
        <v>4</v>
      </c>
      <c r="F2" t="s">
        <v>5</v>
      </c>
      <c r="G2" t="s">
        <v>6</v>
      </c>
      <c r="H2" t="s">
        <v>7</v>
      </c>
      <c r="I2" t="s">
        <v>8</v>
      </c>
      <c r="J2" t="s">
        <v>9</v>
      </c>
      <c r="K2" t="s">
        <v>10</v>
      </c>
      <c r="L2" t="s">
        <v>11</v>
      </c>
      <c r="M2" t="s">
        <v>12</v>
      </c>
      <c r="N2" t="s">
        <v>13</v>
      </c>
      <c r="O2" t="s">
        <v>14</v>
      </c>
    </row>
    <row r="4" spans="1:15">
      <c r="A4" t="s">
        <v>596</v>
      </c>
      <c r="B4" t="s">
        <v>426</v>
      </c>
      <c r="C4" t="s">
        <v>427</v>
      </c>
      <c r="D4" t="s">
        <v>15</v>
      </c>
      <c r="E4" t="s">
        <v>16</v>
      </c>
      <c r="F4" s="129"/>
      <c r="G4" s="129"/>
      <c r="H4" s="129"/>
      <c r="I4" s="129"/>
      <c r="J4" s="129"/>
      <c r="K4" s="129"/>
      <c r="L4" s="129"/>
      <c r="M4" s="129"/>
      <c r="N4" s="129"/>
      <c r="O4" s="129">
        <v>2</v>
      </c>
    </row>
    <row r="5" spans="1:15">
      <c r="A5" t="s">
        <v>596</v>
      </c>
      <c r="B5" t="s">
        <v>17</v>
      </c>
      <c r="C5" t="s">
        <v>428</v>
      </c>
      <c r="D5" t="s">
        <v>18</v>
      </c>
      <c r="E5" t="s">
        <v>16</v>
      </c>
      <c r="F5" s="129"/>
      <c r="G5" s="129"/>
      <c r="H5" s="129"/>
      <c r="I5" s="129"/>
      <c r="J5" s="129"/>
      <c r="K5" s="129"/>
      <c r="L5" s="129"/>
      <c r="M5" s="129"/>
      <c r="N5" s="129"/>
      <c r="O5" s="129" t="b">
        <v>1</v>
      </c>
    </row>
    <row r="6" spans="1:15">
      <c r="A6" t="s">
        <v>596</v>
      </c>
      <c r="B6" t="s">
        <v>19</v>
      </c>
      <c r="C6" t="s">
        <v>429</v>
      </c>
      <c r="D6" t="s">
        <v>20</v>
      </c>
      <c r="E6" t="s">
        <v>16</v>
      </c>
      <c r="F6" s="130"/>
      <c r="G6" s="130"/>
      <c r="H6" s="130"/>
      <c r="I6" s="130"/>
      <c r="J6" s="130"/>
      <c r="K6" s="130"/>
      <c r="L6" s="130"/>
      <c r="M6" s="130"/>
      <c r="N6" s="130"/>
      <c r="O6" s="130">
        <v>0.02</v>
      </c>
    </row>
    <row r="7" spans="1:15">
      <c r="A7" t="s">
        <v>596</v>
      </c>
      <c r="B7" t="s">
        <v>21</v>
      </c>
      <c r="C7" t="s">
        <v>430</v>
      </c>
      <c r="D7" t="s">
        <v>20</v>
      </c>
      <c r="E7" t="s">
        <v>16</v>
      </c>
      <c r="F7" s="130"/>
      <c r="G7" s="130"/>
      <c r="H7" s="130"/>
      <c r="I7" s="130"/>
      <c r="J7" s="130"/>
      <c r="K7" s="130"/>
      <c r="L7" s="130"/>
      <c r="M7" s="130"/>
      <c r="N7" s="130"/>
      <c r="O7" s="130">
        <v>0.03</v>
      </c>
    </row>
    <row r="8" spans="1:15">
      <c r="A8" t="s">
        <v>596</v>
      </c>
      <c r="B8" t="s">
        <v>22</v>
      </c>
      <c r="C8" t="s">
        <v>431</v>
      </c>
      <c r="D8" t="s">
        <v>20</v>
      </c>
      <c r="E8" t="s">
        <v>16</v>
      </c>
      <c r="F8" s="130"/>
      <c r="G8" s="130"/>
      <c r="H8" s="130"/>
      <c r="I8" s="130"/>
      <c r="J8" s="130"/>
      <c r="K8" s="130"/>
      <c r="L8" s="130"/>
      <c r="M8" s="130"/>
      <c r="N8" s="130"/>
      <c r="O8" s="130">
        <v>0.03</v>
      </c>
    </row>
    <row r="9" spans="1:15">
      <c r="A9" t="s">
        <v>596</v>
      </c>
      <c r="B9" t="s">
        <v>23</v>
      </c>
      <c r="C9" t="s">
        <v>432</v>
      </c>
      <c r="D9" t="s">
        <v>20</v>
      </c>
      <c r="E9" t="s">
        <v>16</v>
      </c>
      <c r="F9" s="130"/>
      <c r="G9" s="130"/>
      <c r="H9" s="130"/>
      <c r="I9" s="130"/>
      <c r="J9" s="130"/>
      <c r="K9" s="130"/>
      <c r="L9" s="130"/>
      <c r="M9" s="130"/>
      <c r="N9" s="130"/>
      <c r="O9" s="130">
        <v>3.5999999999999997E-2</v>
      </c>
    </row>
    <row r="10" spans="1:15">
      <c r="A10" t="s">
        <v>596</v>
      </c>
      <c r="B10" t="s">
        <v>433</v>
      </c>
      <c r="C10" t="s">
        <v>432</v>
      </c>
      <c r="D10" t="s">
        <v>20</v>
      </c>
      <c r="E10" t="s">
        <v>16</v>
      </c>
      <c r="F10" s="130"/>
      <c r="G10" s="130"/>
      <c r="H10" s="130"/>
      <c r="I10" s="130"/>
      <c r="J10" s="130"/>
      <c r="K10" s="130"/>
      <c r="L10" s="130"/>
      <c r="M10" s="130"/>
      <c r="N10" s="130"/>
      <c r="O10" s="130">
        <v>3.5999999999999997E-2</v>
      </c>
    </row>
    <row r="11" spans="1:15">
      <c r="A11" t="s">
        <v>596</v>
      </c>
      <c r="B11" t="s">
        <v>434</v>
      </c>
      <c r="C11" t="s">
        <v>432</v>
      </c>
      <c r="D11" t="s">
        <v>20</v>
      </c>
      <c r="E11" t="s">
        <v>16</v>
      </c>
      <c r="F11" s="130"/>
      <c r="G11" s="130"/>
      <c r="H11" s="130"/>
      <c r="I11" s="130"/>
      <c r="J11" s="130"/>
      <c r="K11" s="130"/>
      <c r="L11" s="130"/>
      <c r="M11" s="130"/>
      <c r="N11" s="130"/>
      <c r="O11" s="130"/>
    </row>
    <row r="12" spans="1:15">
      <c r="A12" t="s">
        <v>596</v>
      </c>
      <c r="B12" t="s">
        <v>24</v>
      </c>
      <c r="C12" t="s">
        <v>435</v>
      </c>
      <c r="D12" t="s">
        <v>20</v>
      </c>
      <c r="E12" t="s">
        <v>16</v>
      </c>
      <c r="F12" s="130"/>
      <c r="G12" s="130"/>
      <c r="H12" s="130"/>
      <c r="I12" s="130"/>
      <c r="J12" s="130"/>
      <c r="K12" s="130"/>
      <c r="L12" s="130"/>
      <c r="M12" s="130"/>
      <c r="N12" s="130"/>
      <c r="O12" s="130">
        <v>0.06</v>
      </c>
    </row>
    <row r="13" spans="1:15">
      <c r="A13" t="s">
        <v>596</v>
      </c>
      <c r="B13" t="s">
        <v>25</v>
      </c>
      <c r="C13" t="s">
        <v>436</v>
      </c>
      <c r="D13" t="s">
        <v>26</v>
      </c>
      <c r="E13" t="s">
        <v>16</v>
      </c>
      <c r="F13" s="131"/>
      <c r="G13" s="131"/>
      <c r="H13" s="131"/>
      <c r="I13" s="131">
        <v>434.346</v>
      </c>
      <c r="J13" s="131"/>
      <c r="K13" s="131"/>
      <c r="L13" s="131"/>
      <c r="M13" s="131"/>
      <c r="N13" s="131"/>
      <c r="O13" s="131"/>
    </row>
    <row r="14" spans="1:15">
      <c r="A14" t="s">
        <v>596</v>
      </c>
      <c r="B14" t="s">
        <v>27</v>
      </c>
      <c r="C14" t="s">
        <v>437</v>
      </c>
      <c r="D14" t="s">
        <v>26</v>
      </c>
      <c r="E14" t="s">
        <v>16</v>
      </c>
      <c r="F14" s="131"/>
      <c r="G14" s="131"/>
      <c r="H14" s="131"/>
      <c r="I14" s="131">
        <v>637.02099999999996</v>
      </c>
      <c r="J14" s="131"/>
      <c r="K14" s="131"/>
      <c r="L14" s="131"/>
      <c r="M14" s="131"/>
      <c r="N14" s="131"/>
      <c r="O14" s="131"/>
    </row>
    <row r="15" spans="1:15">
      <c r="A15" t="s">
        <v>596</v>
      </c>
      <c r="B15" t="s">
        <v>28</v>
      </c>
      <c r="C15" t="s">
        <v>437</v>
      </c>
      <c r="D15" t="s">
        <v>26</v>
      </c>
      <c r="E15" t="s">
        <v>16</v>
      </c>
      <c r="F15" s="131"/>
      <c r="G15" s="131"/>
      <c r="H15" s="131"/>
      <c r="I15" s="131"/>
      <c r="J15" s="131"/>
      <c r="K15" s="131"/>
      <c r="L15" s="131"/>
      <c r="M15" s="131"/>
      <c r="N15" s="131"/>
      <c r="O15" s="131"/>
    </row>
    <row r="16" spans="1:15">
      <c r="A16" t="s">
        <v>596</v>
      </c>
      <c r="B16" t="s">
        <v>29</v>
      </c>
      <c r="C16" t="s">
        <v>438</v>
      </c>
      <c r="D16" t="s">
        <v>439</v>
      </c>
      <c r="E16" t="s">
        <v>16</v>
      </c>
      <c r="F16" s="132"/>
      <c r="G16" s="132"/>
      <c r="H16" s="132"/>
      <c r="I16" s="132"/>
      <c r="J16" s="132">
        <v>0</v>
      </c>
      <c r="K16" s="132">
        <v>1.34</v>
      </c>
      <c r="L16" s="132">
        <v>1.05</v>
      </c>
      <c r="M16" s="132">
        <v>1.19</v>
      </c>
      <c r="N16" s="132">
        <v>1.1599999999999999</v>
      </c>
      <c r="O16" s="132"/>
    </row>
    <row r="17" spans="1:15">
      <c r="A17" t="s">
        <v>596</v>
      </c>
      <c r="B17" t="s">
        <v>30</v>
      </c>
      <c r="C17" t="s">
        <v>440</v>
      </c>
      <c r="D17" t="s">
        <v>439</v>
      </c>
      <c r="E17" t="s">
        <v>16</v>
      </c>
      <c r="F17" s="132"/>
      <c r="G17" s="132"/>
      <c r="H17" s="132"/>
      <c r="I17" s="132"/>
      <c r="J17" s="132">
        <v>0</v>
      </c>
      <c r="K17" s="132">
        <v>0.86</v>
      </c>
      <c r="L17" s="132">
        <v>0.72</v>
      </c>
      <c r="M17" s="132">
        <v>0.73</v>
      </c>
      <c r="N17" s="132">
        <v>0.12</v>
      </c>
      <c r="O17" s="132"/>
    </row>
    <row r="18" spans="1:15">
      <c r="A18" t="s">
        <v>596</v>
      </c>
      <c r="B18" t="s">
        <v>31</v>
      </c>
      <c r="C18" t="s">
        <v>440</v>
      </c>
      <c r="D18" t="s">
        <v>439</v>
      </c>
      <c r="E18" t="s">
        <v>16</v>
      </c>
      <c r="F18" s="132"/>
      <c r="G18" s="132"/>
      <c r="H18" s="132"/>
      <c r="I18" s="132"/>
      <c r="J18" s="132"/>
      <c r="K18" s="132"/>
      <c r="L18" s="132"/>
      <c r="M18" s="132"/>
      <c r="N18" s="132"/>
      <c r="O18" s="132"/>
    </row>
    <row r="19" spans="1:15">
      <c r="A19" t="s">
        <v>596</v>
      </c>
      <c r="B19" t="s">
        <v>441</v>
      </c>
      <c r="C19" t="s">
        <v>442</v>
      </c>
      <c r="D19" t="s">
        <v>26</v>
      </c>
      <c r="E19" t="s">
        <v>16</v>
      </c>
      <c r="F19" s="131"/>
      <c r="G19" s="131"/>
      <c r="H19" s="131"/>
      <c r="I19" s="131"/>
      <c r="J19" s="131">
        <v>442.96055771519201</v>
      </c>
      <c r="K19" s="131">
        <v>453.54809035478002</v>
      </c>
      <c r="L19" s="131">
        <v>467.53549251221801</v>
      </c>
      <c r="M19" s="131">
        <v>488.385110131033</v>
      </c>
      <c r="N19" s="131">
        <v>513.40499999999997</v>
      </c>
      <c r="O19" s="131"/>
    </row>
    <row r="20" spans="1:15">
      <c r="A20" t="s">
        <v>596</v>
      </c>
      <c r="B20" t="s">
        <v>443</v>
      </c>
      <c r="C20" t="s">
        <v>444</v>
      </c>
      <c r="D20" t="s">
        <v>26</v>
      </c>
      <c r="E20" t="s">
        <v>16</v>
      </c>
      <c r="F20" s="131"/>
      <c r="G20" s="131"/>
      <c r="H20" s="131"/>
      <c r="I20" s="131">
        <v>637.02099999999996</v>
      </c>
      <c r="J20" s="131">
        <v>649.65529194763997</v>
      </c>
      <c r="K20" s="131">
        <v>662.06484511011502</v>
      </c>
      <c r="L20" s="131">
        <v>681.35738411626096</v>
      </c>
      <c r="M20" s="131">
        <v>712.76436667905796</v>
      </c>
      <c r="N20" s="131">
        <v>736.36199999999997</v>
      </c>
      <c r="O20" s="131"/>
    </row>
    <row r="21" spans="1:15">
      <c r="A21" t="s">
        <v>596</v>
      </c>
      <c r="B21" t="s">
        <v>445</v>
      </c>
      <c r="C21" t="s">
        <v>444</v>
      </c>
      <c r="D21" t="s">
        <v>26</v>
      </c>
      <c r="E21" t="s">
        <v>16</v>
      </c>
      <c r="F21" s="131"/>
      <c r="G21" s="131"/>
      <c r="H21" s="131"/>
      <c r="I21" s="131"/>
      <c r="J21" s="131"/>
      <c r="K21" s="131"/>
      <c r="L21" s="131"/>
      <c r="M21" s="131"/>
      <c r="N21" s="131"/>
      <c r="O21" s="131"/>
    </row>
    <row r="22" spans="1:15">
      <c r="A22" t="s">
        <v>596</v>
      </c>
      <c r="B22" t="s">
        <v>32</v>
      </c>
      <c r="C22" t="s">
        <v>446</v>
      </c>
      <c r="D22" t="s">
        <v>26</v>
      </c>
      <c r="E22" t="s">
        <v>16</v>
      </c>
      <c r="F22" s="131"/>
      <c r="G22" s="131"/>
      <c r="H22" s="131"/>
      <c r="I22" s="131">
        <v>-0.77229218894323204</v>
      </c>
      <c r="J22" s="131"/>
      <c r="K22" s="131"/>
      <c r="L22" s="131"/>
      <c r="M22" s="131"/>
      <c r="N22" s="131"/>
      <c r="O22" s="131"/>
    </row>
    <row r="23" spans="1:15">
      <c r="A23" t="s">
        <v>596</v>
      </c>
      <c r="B23" t="s">
        <v>33</v>
      </c>
      <c r="C23" t="s">
        <v>447</v>
      </c>
      <c r="D23" t="s">
        <v>26</v>
      </c>
      <c r="E23" t="s">
        <v>16</v>
      </c>
      <c r="F23" s="131"/>
      <c r="G23" s="131"/>
      <c r="H23" s="131"/>
      <c r="I23" s="131">
        <v>-3.3147656069529701</v>
      </c>
      <c r="J23" s="131"/>
      <c r="K23" s="131"/>
      <c r="L23" s="131"/>
      <c r="M23" s="131"/>
      <c r="N23" s="131"/>
      <c r="O23" s="131"/>
    </row>
    <row r="24" spans="1:15">
      <c r="A24" t="s">
        <v>596</v>
      </c>
      <c r="B24" t="s">
        <v>34</v>
      </c>
      <c r="C24" t="s">
        <v>448</v>
      </c>
      <c r="D24" t="s">
        <v>20</v>
      </c>
      <c r="E24" t="s">
        <v>16</v>
      </c>
      <c r="F24" s="130"/>
      <c r="G24" s="130"/>
      <c r="H24" s="130"/>
      <c r="I24" s="130"/>
      <c r="J24" s="130"/>
      <c r="K24" s="130"/>
      <c r="L24" s="130">
        <v>1</v>
      </c>
      <c r="M24" s="130">
        <v>0</v>
      </c>
      <c r="N24" s="130">
        <v>0</v>
      </c>
      <c r="O24" s="130"/>
    </row>
    <row r="25" spans="1:15">
      <c r="A25" t="s">
        <v>596</v>
      </c>
      <c r="B25" t="s">
        <v>35</v>
      </c>
      <c r="C25" t="s">
        <v>449</v>
      </c>
      <c r="D25" t="s">
        <v>20</v>
      </c>
      <c r="E25" t="s">
        <v>16</v>
      </c>
      <c r="F25" s="130"/>
      <c r="G25" s="130"/>
      <c r="H25" s="130"/>
      <c r="I25" s="130"/>
      <c r="J25" s="130"/>
      <c r="K25" s="130"/>
      <c r="L25" s="130">
        <v>1</v>
      </c>
      <c r="M25" s="130">
        <v>0</v>
      </c>
      <c r="N25" s="130">
        <v>0</v>
      </c>
      <c r="O25" s="130"/>
    </row>
    <row r="26" spans="1:15">
      <c r="A26" t="s">
        <v>596</v>
      </c>
      <c r="B26" t="s">
        <v>450</v>
      </c>
      <c r="C26" t="s">
        <v>451</v>
      </c>
      <c r="D26" t="s">
        <v>26</v>
      </c>
      <c r="E26" t="s">
        <v>16</v>
      </c>
      <c r="F26" s="131"/>
      <c r="G26" s="131"/>
      <c r="H26" s="131"/>
      <c r="I26" s="131"/>
      <c r="J26" s="131">
        <v>92.257130333125005</v>
      </c>
      <c r="K26" s="131">
        <v>89.980148165849798</v>
      </c>
      <c r="L26" s="131">
        <v>84.575000000000003</v>
      </c>
      <c r="M26" s="131">
        <v>80.206000000000003</v>
      </c>
      <c r="N26" s="131">
        <v>78.960999999999999</v>
      </c>
      <c r="O26" s="131"/>
    </row>
    <row r="27" spans="1:15">
      <c r="A27" t="s">
        <v>596</v>
      </c>
      <c r="B27" t="s">
        <v>452</v>
      </c>
      <c r="C27" t="s">
        <v>453</v>
      </c>
      <c r="D27" t="s">
        <v>26</v>
      </c>
      <c r="E27" t="s">
        <v>16</v>
      </c>
      <c r="F27" s="131"/>
      <c r="G27" s="131"/>
      <c r="H27" s="131"/>
      <c r="I27" s="131"/>
      <c r="J27" s="131">
        <v>0.47109485687500002</v>
      </c>
      <c r="K27" s="131">
        <v>0.48113259079999998</v>
      </c>
      <c r="L27" s="131">
        <v>0.317</v>
      </c>
      <c r="M27" s="131">
        <v>0.36899999999999999</v>
      </c>
      <c r="N27" s="131">
        <v>0.35099999999999998</v>
      </c>
      <c r="O27" s="131"/>
    </row>
    <row r="28" spans="1:15">
      <c r="A28" t="s">
        <v>596</v>
      </c>
      <c r="B28" t="s">
        <v>454</v>
      </c>
      <c r="C28" t="s">
        <v>455</v>
      </c>
      <c r="D28" t="s">
        <v>26</v>
      </c>
      <c r="E28" t="s">
        <v>16</v>
      </c>
      <c r="F28" s="131"/>
      <c r="G28" s="131"/>
      <c r="H28" s="131"/>
      <c r="I28" s="131"/>
      <c r="J28" s="131">
        <v>217.58965892550501</v>
      </c>
      <c r="K28" s="131">
        <v>232.06849243677999</v>
      </c>
      <c r="L28" s="131">
        <v>245.87100000000001</v>
      </c>
      <c r="M28" s="131">
        <v>254.99600000000001</v>
      </c>
      <c r="N28" s="131">
        <v>269.27100000000002</v>
      </c>
      <c r="O28" s="131"/>
    </row>
    <row r="29" spans="1:15">
      <c r="A29" t="s">
        <v>596</v>
      </c>
      <c r="B29" t="s">
        <v>456</v>
      </c>
      <c r="C29" t="s">
        <v>457</v>
      </c>
      <c r="D29" t="s">
        <v>26</v>
      </c>
      <c r="E29" t="s">
        <v>16</v>
      </c>
      <c r="F29" s="131"/>
      <c r="G29" s="131"/>
      <c r="H29" s="131"/>
      <c r="I29" s="131"/>
      <c r="J29" s="131">
        <v>104.619619503302</v>
      </c>
      <c r="K29" s="131">
        <v>108.528461464133</v>
      </c>
      <c r="L29" s="131">
        <v>112.312</v>
      </c>
      <c r="M29" s="131">
        <v>114.197</v>
      </c>
      <c r="N29" s="131">
        <v>120.054</v>
      </c>
      <c r="O29" s="131"/>
    </row>
    <row r="30" spans="1:15">
      <c r="A30" t="s">
        <v>596</v>
      </c>
      <c r="B30" t="s">
        <v>458</v>
      </c>
      <c r="C30" t="s">
        <v>459</v>
      </c>
      <c r="D30" t="s">
        <v>26</v>
      </c>
      <c r="E30" t="s">
        <v>16</v>
      </c>
      <c r="F30" s="131"/>
      <c r="G30" s="131"/>
      <c r="H30" s="131"/>
      <c r="I30" s="131"/>
      <c r="J30" s="131">
        <v>0</v>
      </c>
      <c r="K30" s="131">
        <v>0</v>
      </c>
      <c r="L30" s="131">
        <v>0</v>
      </c>
      <c r="M30" s="131">
        <v>0</v>
      </c>
      <c r="N30" s="131">
        <v>0</v>
      </c>
      <c r="O30" s="131"/>
    </row>
    <row r="31" spans="1:15">
      <c r="A31" t="s">
        <v>596</v>
      </c>
      <c r="B31" t="s">
        <v>460</v>
      </c>
      <c r="C31" t="s">
        <v>461</v>
      </c>
      <c r="D31" t="s">
        <v>26</v>
      </c>
      <c r="E31" t="s">
        <v>16</v>
      </c>
      <c r="F31" s="131"/>
      <c r="G31" s="131"/>
      <c r="H31" s="131"/>
      <c r="I31" s="131"/>
      <c r="J31" s="131">
        <v>11.531000000000001</v>
      </c>
      <c r="K31" s="131">
        <v>11.793320549953799</v>
      </c>
      <c r="L31" s="131">
        <v>12.038</v>
      </c>
      <c r="M31" s="131">
        <v>11.378</v>
      </c>
      <c r="N31" s="131">
        <v>12.497</v>
      </c>
      <c r="O31" s="131"/>
    </row>
    <row r="32" spans="1:15">
      <c r="A32" t="s">
        <v>596</v>
      </c>
      <c r="B32" t="s">
        <v>462</v>
      </c>
      <c r="C32" t="s">
        <v>463</v>
      </c>
      <c r="D32" t="s">
        <v>26</v>
      </c>
      <c r="E32" t="s">
        <v>16</v>
      </c>
      <c r="F32" s="131"/>
      <c r="G32" s="131"/>
      <c r="H32" s="131"/>
      <c r="I32" s="131"/>
      <c r="J32" s="131">
        <v>0</v>
      </c>
      <c r="K32" s="131">
        <v>0</v>
      </c>
      <c r="L32" s="131">
        <v>455.11399999999998</v>
      </c>
      <c r="M32" s="131">
        <v>461.14600000000002</v>
      </c>
      <c r="N32" s="131"/>
      <c r="O32" s="131"/>
    </row>
    <row r="33" spans="1:15">
      <c r="A33" t="s">
        <v>596</v>
      </c>
      <c r="B33" t="s">
        <v>464</v>
      </c>
      <c r="C33" t="s">
        <v>465</v>
      </c>
      <c r="D33" t="s">
        <v>26</v>
      </c>
      <c r="E33" t="s">
        <v>16</v>
      </c>
      <c r="F33" s="131"/>
      <c r="G33" s="131"/>
      <c r="H33" s="131"/>
      <c r="I33" s="131"/>
      <c r="J33" s="131">
        <v>18.154933789999902</v>
      </c>
      <c r="K33" s="131">
        <v>18.779022909999998</v>
      </c>
      <c r="L33" s="131">
        <v>21.529</v>
      </c>
      <c r="M33" s="131">
        <v>25.091000000000001</v>
      </c>
      <c r="N33" s="131">
        <v>27.876000000000001</v>
      </c>
      <c r="O33" s="131"/>
    </row>
    <row r="34" spans="1:15">
      <c r="A34" t="s">
        <v>596</v>
      </c>
      <c r="B34" t="s">
        <v>466</v>
      </c>
      <c r="C34" t="s">
        <v>467</v>
      </c>
      <c r="D34" t="s">
        <v>26</v>
      </c>
      <c r="E34" t="s">
        <v>16</v>
      </c>
      <c r="F34" s="131"/>
      <c r="G34" s="131"/>
      <c r="H34" s="131"/>
      <c r="I34" s="131"/>
      <c r="J34" s="131">
        <v>0</v>
      </c>
      <c r="K34" s="131">
        <v>0</v>
      </c>
      <c r="L34" s="131">
        <v>476.64299999999997</v>
      </c>
      <c r="M34" s="131">
        <v>486.23700000000002</v>
      </c>
      <c r="N34" s="131"/>
      <c r="O34" s="131"/>
    </row>
    <row r="35" spans="1:15">
      <c r="A35" t="s">
        <v>596</v>
      </c>
      <c r="B35" t="s">
        <v>468</v>
      </c>
      <c r="C35" t="s">
        <v>469</v>
      </c>
      <c r="D35" t="s">
        <v>26</v>
      </c>
      <c r="E35" t="s">
        <v>16</v>
      </c>
      <c r="F35" s="131"/>
      <c r="G35" s="131"/>
      <c r="H35" s="131"/>
      <c r="I35" s="131"/>
      <c r="J35" s="131">
        <v>155.632302551712</v>
      </c>
      <c r="K35" s="131">
        <v>152.647153238241</v>
      </c>
      <c r="L35" s="131">
        <v>146.39400000000001</v>
      </c>
      <c r="M35" s="131">
        <v>143</v>
      </c>
      <c r="N35" s="131">
        <v>139.40899999999999</v>
      </c>
      <c r="O35" s="131"/>
    </row>
    <row r="36" spans="1:15">
      <c r="A36" t="s">
        <v>596</v>
      </c>
      <c r="B36" t="s">
        <v>470</v>
      </c>
      <c r="C36" t="s">
        <v>471</v>
      </c>
      <c r="D36" t="s">
        <v>26</v>
      </c>
      <c r="E36" t="s">
        <v>16</v>
      </c>
      <c r="F36" s="131"/>
      <c r="G36" s="131"/>
      <c r="H36" s="131"/>
      <c r="I36" s="131"/>
      <c r="J36" s="131">
        <v>1.07682255574412</v>
      </c>
      <c r="K36" s="131">
        <v>1.00903444575366</v>
      </c>
      <c r="L36" s="131">
        <v>0.71</v>
      </c>
      <c r="M36" s="131">
        <v>0.80400000000000005</v>
      </c>
      <c r="N36" s="131">
        <v>0.73799999999999999</v>
      </c>
      <c r="O36" s="131"/>
    </row>
    <row r="37" spans="1:15">
      <c r="A37" t="s">
        <v>596</v>
      </c>
      <c r="B37" t="s">
        <v>472</v>
      </c>
      <c r="C37" t="s">
        <v>473</v>
      </c>
      <c r="D37" t="s">
        <v>26</v>
      </c>
      <c r="E37" t="s">
        <v>16</v>
      </c>
      <c r="F37" s="131"/>
      <c r="G37" s="131"/>
      <c r="H37" s="131"/>
      <c r="I37" s="131"/>
      <c r="J37" s="131">
        <v>365.11763010646803</v>
      </c>
      <c r="K37" s="131">
        <v>385.15062666819</v>
      </c>
      <c r="L37" s="131">
        <v>408.32499999999999</v>
      </c>
      <c r="M37" s="131">
        <v>429.95699999999999</v>
      </c>
      <c r="N37" s="131">
        <v>454.93200000000002</v>
      </c>
      <c r="O37" s="131"/>
    </row>
    <row r="38" spans="1:15">
      <c r="A38" t="s">
        <v>596</v>
      </c>
      <c r="B38" t="s">
        <v>474</v>
      </c>
      <c r="C38" t="s">
        <v>475</v>
      </c>
      <c r="D38" t="s">
        <v>26</v>
      </c>
      <c r="E38" t="s">
        <v>16</v>
      </c>
      <c r="F38" s="131"/>
      <c r="G38" s="131"/>
      <c r="H38" s="131"/>
      <c r="I38" s="131"/>
      <c r="J38" s="131">
        <v>113.254458470432</v>
      </c>
      <c r="K38" s="131">
        <v>111.51907693976401</v>
      </c>
      <c r="L38" s="131">
        <v>115.58799999999999</v>
      </c>
      <c r="M38" s="131">
        <v>123.90300000000001</v>
      </c>
      <c r="N38" s="131">
        <v>131.55000000000001</v>
      </c>
      <c r="O38" s="131"/>
    </row>
    <row r="39" spans="1:15">
      <c r="A39" t="s">
        <v>596</v>
      </c>
      <c r="B39" t="s">
        <v>476</v>
      </c>
      <c r="C39" t="s">
        <v>477</v>
      </c>
      <c r="D39" t="s">
        <v>26</v>
      </c>
      <c r="E39" t="s">
        <v>16</v>
      </c>
      <c r="F39" s="131"/>
      <c r="G39" s="131"/>
      <c r="H39" s="131"/>
      <c r="I39" s="131"/>
      <c r="J39" s="131">
        <v>0</v>
      </c>
      <c r="K39" s="131">
        <v>0</v>
      </c>
      <c r="L39" s="131">
        <v>0</v>
      </c>
      <c r="M39" s="131">
        <v>0</v>
      </c>
      <c r="N39" s="131">
        <v>0</v>
      </c>
      <c r="O39" s="131"/>
    </row>
    <row r="40" spans="1:15">
      <c r="A40" t="s">
        <v>596</v>
      </c>
      <c r="B40" t="s">
        <v>478</v>
      </c>
      <c r="C40" t="s">
        <v>479</v>
      </c>
      <c r="D40" t="s">
        <v>26</v>
      </c>
      <c r="E40" t="s">
        <v>16</v>
      </c>
      <c r="F40" s="131"/>
      <c r="G40" s="131"/>
      <c r="H40" s="131"/>
      <c r="I40" s="131"/>
      <c r="J40" s="131">
        <v>0</v>
      </c>
      <c r="K40" s="131">
        <v>0</v>
      </c>
      <c r="L40" s="131">
        <v>0</v>
      </c>
      <c r="M40" s="131">
        <v>0</v>
      </c>
      <c r="N40" s="131">
        <v>0</v>
      </c>
      <c r="O40" s="131"/>
    </row>
    <row r="41" spans="1:15">
      <c r="A41" t="s">
        <v>596</v>
      </c>
      <c r="B41" t="s">
        <v>480</v>
      </c>
      <c r="C41" t="s">
        <v>481</v>
      </c>
      <c r="D41" t="s">
        <v>26</v>
      </c>
      <c r="E41" t="s">
        <v>16</v>
      </c>
      <c r="F41" s="131"/>
      <c r="G41" s="131"/>
      <c r="H41" s="131"/>
      <c r="I41" s="131"/>
      <c r="J41" s="131">
        <v>0</v>
      </c>
      <c r="K41" s="131">
        <v>0</v>
      </c>
      <c r="L41" s="131">
        <v>671.01800000000003</v>
      </c>
      <c r="M41" s="131">
        <v>697.66399999999999</v>
      </c>
      <c r="N41" s="131"/>
      <c r="O41" s="131"/>
    </row>
    <row r="42" spans="1:15">
      <c r="A42" t="s">
        <v>596</v>
      </c>
      <c r="B42" t="s">
        <v>482</v>
      </c>
      <c r="C42" t="s">
        <v>483</v>
      </c>
      <c r="D42" t="s">
        <v>26</v>
      </c>
      <c r="E42" t="s">
        <v>16</v>
      </c>
      <c r="F42" s="131"/>
      <c r="G42" s="131"/>
      <c r="H42" s="131"/>
      <c r="I42" s="131"/>
      <c r="J42" s="131">
        <v>10.79897603</v>
      </c>
      <c r="K42" s="131">
        <v>10.85780602</v>
      </c>
      <c r="L42" s="131">
        <v>13.11</v>
      </c>
      <c r="M42" s="131">
        <v>16.731000000000002</v>
      </c>
      <c r="N42" s="131">
        <v>16.036000000000001</v>
      </c>
      <c r="O42" s="131"/>
    </row>
    <row r="43" spans="1:15">
      <c r="A43" t="s">
        <v>596</v>
      </c>
      <c r="B43" t="s">
        <v>484</v>
      </c>
      <c r="C43" t="s">
        <v>485</v>
      </c>
      <c r="D43" t="s">
        <v>26</v>
      </c>
      <c r="E43" t="s">
        <v>16</v>
      </c>
      <c r="F43" s="131"/>
      <c r="G43" s="131"/>
      <c r="H43" s="131"/>
      <c r="I43" s="131"/>
      <c r="J43" s="131">
        <v>0</v>
      </c>
      <c r="K43" s="131">
        <v>0</v>
      </c>
      <c r="L43" s="131">
        <v>684.12800000000004</v>
      </c>
      <c r="M43" s="131">
        <v>714.39499999999998</v>
      </c>
      <c r="N43" s="131"/>
      <c r="O43" s="131"/>
    </row>
    <row r="44" spans="1:15">
      <c r="A44" t="s">
        <v>596</v>
      </c>
      <c r="B44" t="s">
        <v>486</v>
      </c>
      <c r="C44" t="s">
        <v>487</v>
      </c>
      <c r="D44" t="s">
        <v>26</v>
      </c>
      <c r="E44" t="s">
        <v>16</v>
      </c>
      <c r="F44" s="131"/>
      <c r="G44" s="131"/>
      <c r="H44" s="131"/>
      <c r="I44" s="131"/>
      <c r="J44" s="131"/>
      <c r="K44" s="131"/>
      <c r="L44" s="131"/>
      <c r="M44" s="131"/>
      <c r="N44" s="131"/>
      <c r="O44" s="131"/>
    </row>
    <row r="45" spans="1:15">
      <c r="A45" t="s">
        <v>596</v>
      </c>
      <c r="B45" t="s">
        <v>488</v>
      </c>
      <c r="C45" t="s">
        <v>489</v>
      </c>
      <c r="D45" t="s">
        <v>26</v>
      </c>
      <c r="E45" t="s">
        <v>16</v>
      </c>
      <c r="F45" s="131"/>
      <c r="G45" s="131"/>
      <c r="H45" s="131"/>
      <c r="I45" s="131"/>
      <c r="J45" s="131"/>
      <c r="K45" s="131"/>
      <c r="L45" s="131"/>
      <c r="M45" s="131"/>
      <c r="N45" s="131"/>
      <c r="O45" s="131"/>
    </row>
    <row r="46" spans="1:15">
      <c r="A46" t="s">
        <v>596</v>
      </c>
      <c r="B46" t="s">
        <v>490</v>
      </c>
      <c r="C46" t="s">
        <v>491</v>
      </c>
      <c r="D46" t="s">
        <v>26</v>
      </c>
      <c r="E46" t="s">
        <v>16</v>
      </c>
      <c r="F46" s="131"/>
      <c r="G46" s="131"/>
      <c r="H46" s="131"/>
      <c r="I46" s="131"/>
      <c r="J46" s="131"/>
      <c r="K46" s="131"/>
      <c r="L46" s="131"/>
      <c r="M46" s="131"/>
      <c r="N46" s="131"/>
      <c r="O46" s="131"/>
    </row>
    <row r="47" spans="1:15">
      <c r="A47" t="s">
        <v>596</v>
      </c>
      <c r="B47" t="s">
        <v>492</v>
      </c>
      <c r="C47" t="s">
        <v>493</v>
      </c>
      <c r="D47" t="s">
        <v>26</v>
      </c>
      <c r="E47" t="s">
        <v>16</v>
      </c>
      <c r="F47" s="131"/>
      <c r="G47" s="131"/>
      <c r="H47" s="131"/>
      <c r="I47" s="131"/>
      <c r="J47" s="131"/>
      <c r="K47" s="131"/>
      <c r="L47" s="131"/>
      <c r="M47" s="131"/>
      <c r="N47" s="131"/>
      <c r="O47" s="131"/>
    </row>
    <row r="48" spans="1:15">
      <c r="A48" t="s">
        <v>596</v>
      </c>
      <c r="B48" t="s">
        <v>494</v>
      </c>
      <c r="C48" t="s">
        <v>495</v>
      </c>
      <c r="D48" t="s">
        <v>26</v>
      </c>
      <c r="E48" t="s">
        <v>16</v>
      </c>
      <c r="F48" s="131"/>
      <c r="G48" s="131"/>
      <c r="H48" s="131"/>
      <c r="I48" s="131"/>
      <c r="J48" s="131"/>
      <c r="K48" s="131"/>
      <c r="L48" s="131"/>
      <c r="M48" s="131"/>
      <c r="N48" s="131"/>
      <c r="O48" s="131"/>
    </row>
    <row r="49" spans="1:15">
      <c r="A49" t="s">
        <v>596</v>
      </c>
      <c r="B49" t="s">
        <v>496</v>
      </c>
      <c r="C49" t="s">
        <v>497</v>
      </c>
      <c r="D49" t="s">
        <v>26</v>
      </c>
      <c r="E49" t="s">
        <v>16</v>
      </c>
      <c r="F49" s="131"/>
      <c r="G49" s="131"/>
      <c r="H49" s="131"/>
      <c r="I49" s="131"/>
      <c r="J49" s="131"/>
      <c r="K49" s="131"/>
      <c r="L49" s="131"/>
      <c r="M49" s="131"/>
      <c r="N49" s="131"/>
      <c r="O49" s="131"/>
    </row>
    <row r="50" spans="1:15">
      <c r="A50" t="s">
        <v>596</v>
      </c>
      <c r="B50" t="s">
        <v>498</v>
      </c>
      <c r="C50" t="s">
        <v>499</v>
      </c>
      <c r="D50" t="s">
        <v>26</v>
      </c>
      <c r="E50" t="s">
        <v>16</v>
      </c>
      <c r="F50" s="131"/>
      <c r="G50" s="131"/>
      <c r="H50" s="131"/>
      <c r="I50" s="131"/>
      <c r="J50" s="131"/>
      <c r="K50" s="131"/>
      <c r="L50" s="131"/>
      <c r="M50" s="131"/>
      <c r="N50" s="131">
        <v>0</v>
      </c>
      <c r="O50" s="131"/>
    </row>
    <row r="51" spans="1:15">
      <c r="A51" t="s">
        <v>596</v>
      </c>
      <c r="B51" t="s">
        <v>500</v>
      </c>
      <c r="C51" t="s">
        <v>501</v>
      </c>
      <c r="D51" t="s">
        <v>26</v>
      </c>
      <c r="E51" t="s">
        <v>16</v>
      </c>
      <c r="F51" s="131"/>
      <c r="G51" s="131"/>
      <c r="H51" s="131"/>
      <c r="I51" s="131"/>
      <c r="J51" s="131"/>
      <c r="K51" s="131"/>
      <c r="L51" s="131"/>
      <c r="M51" s="131"/>
      <c r="N51" s="131"/>
      <c r="O51" s="131"/>
    </row>
    <row r="52" spans="1:15">
      <c r="A52" t="s">
        <v>596</v>
      </c>
      <c r="B52" t="s">
        <v>502</v>
      </c>
      <c r="C52" t="s">
        <v>503</v>
      </c>
      <c r="D52" t="s">
        <v>26</v>
      </c>
      <c r="E52" t="s">
        <v>16</v>
      </c>
      <c r="F52" s="131"/>
      <c r="G52" s="131"/>
      <c r="H52" s="131"/>
      <c r="I52" s="131"/>
      <c r="J52" s="131"/>
      <c r="K52" s="131"/>
      <c r="L52" s="131"/>
      <c r="M52" s="131"/>
      <c r="N52" s="131">
        <v>0</v>
      </c>
      <c r="O52" s="131"/>
    </row>
    <row r="53" spans="1:15">
      <c r="A53" t="s">
        <v>596</v>
      </c>
      <c r="B53" t="s">
        <v>36</v>
      </c>
      <c r="C53" t="s">
        <v>504</v>
      </c>
      <c r="D53" t="s">
        <v>26</v>
      </c>
      <c r="E53" t="s">
        <v>16</v>
      </c>
      <c r="F53" s="131"/>
      <c r="G53" s="131"/>
      <c r="H53" s="131"/>
      <c r="I53" s="131"/>
      <c r="J53" s="131"/>
      <c r="K53" s="131"/>
      <c r="L53" s="131"/>
      <c r="M53" s="131"/>
      <c r="N53" s="131"/>
      <c r="O53" s="131"/>
    </row>
    <row r="54" spans="1:15">
      <c r="A54" t="s">
        <v>596</v>
      </c>
      <c r="B54" t="s">
        <v>505</v>
      </c>
      <c r="C54" t="s">
        <v>506</v>
      </c>
      <c r="D54" t="s">
        <v>26</v>
      </c>
      <c r="E54" t="s">
        <v>16</v>
      </c>
      <c r="F54" s="131"/>
      <c r="G54" s="131"/>
      <c r="H54" s="131"/>
      <c r="I54" s="131"/>
      <c r="J54" s="131"/>
      <c r="K54" s="131"/>
      <c r="L54" s="131"/>
      <c r="M54" s="131"/>
      <c r="N54" s="131"/>
      <c r="O54" s="131"/>
    </row>
    <row r="55" spans="1:15">
      <c r="A55" t="s">
        <v>596</v>
      </c>
      <c r="B55" t="s">
        <v>507</v>
      </c>
      <c r="C55" t="s">
        <v>506</v>
      </c>
      <c r="D55" t="s">
        <v>26</v>
      </c>
      <c r="E55" t="s">
        <v>16</v>
      </c>
      <c r="F55" s="131"/>
      <c r="G55" s="131"/>
      <c r="H55" s="131"/>
      <c r="I55" s="131"/>
      <c r="J55" s="131"/>
      <c r="K55" s="131"/>
      <c r="L55" s="131"/>
      <c r="M55" s="131"/>
      <c r="N55" s="131"/>
      <c r="O55" s="131"/>
    </row>
    <row r="56" spans="1:15">
      <c r="A56" t="s">
        <v>596</v>
      </c>
      <c r="B56" t="s">
        <v>37</v>
      </c>
      <c r="C56" t="s">
        <v>508</v>
      </c>
      <c r="D56" t="s">
        <v>26</v>
      </c>
      <c r="E56" t="s">
        <v>16</v>
      </c>
      <c r="F56" s="131"/>
      <c r="G56" s="131"/>
      <c r="H56" s="131"/>
      <c r="I56" s="131"/>
      <c r="J56" s="131"/>
      <c r="K56" s="131"/>
      <c r="L56" s="131"/>
      <c r="M56" s="131"/>
      <c r="N56" s="131"/>
      <c r="O56" s="131"/>
    </row>
    <row r="57" spans="1:15">
      <c r="A57" t="s">
        <v>596</v>
      </c>
      <c r="B57" t="s">
        <v>509</v>
      </c>
      <c r="C57" t="s">
        <v>510</v>
      </c>
      <c r="D57" t="s">
        <v>26</v>
      </c>
      <c r="E57" t="s">
        <v>16</v>
      </c>
      <c r="F57" s="131"/>
      <c r="G57" s="131"/>
      <c r="H57" s="131"/>
      <c r="I57" s="131"/>
      <c r="J57" s="131"/>
      <c r="K57" s="131"/>
      <c r="L57" s="131"/>
      <c r="M57" s="131"/>
      <c r="N57" s="131"/>
      <c r="O57" s="131"/>
    </row>
    <row r="58" spans="1:15">
      <c r="A58" t="s">
        <v>596</v>
      </c>
      <c r="B58" t="s">
        <v>511</v>
      </c>
      <c r="C58" t="s">
        <v>510</v>
      </c>
      <c r="D58" t="s">
        <v>26</v>
      </c>
      <c r="E58" t="s">
        <v>16</v>
      </c>
      <c r="F58" s="131"/>
      <c r="G58" s="131"/>
      <c r="H58" s="131"/>
      <c r="I58" s="131"/>
      <c r="J58" s="131"/>
      <c r="K58" s="131"/>
      <c r="L58" s="131"/>
      <c r="M58" s="131"/>
      <c r="N58" s="131"/>
      <c r="O58" s="131"/>
    </row>
    <row r="59" spans="1:15">
      <c r="A59" t="s">
        <v>596</v>
      </c>
      <c r="B59" t="s">
        <v>38</v>
      </c>
      <c r="C59" t="s">
        <v>512</v>
      </c>
      <c r="D59" t="s">
        <v>26</v>
      </c>
      <c r="E59" t="s">
        <v>16</v>
      </c>
      <c r="F59" s="131"/>
      <c r="G59" s="131"/>
      <c r="H59" s="131"/>
      <c r="I59" s="131"/>
      <c r="J59" s="131"/>
      <c r="K59" s="131"/>
      <c r="L59" s="131"/>
      <c r="M59" s="131"/>
      <c r="N59" s="131"/>
      <c r="O59" s="131"/>
    </row>
    <row r="60" spans="1:15">
      <c r="A60" t="s">
        <v>596</v>
      </c>
      <c r="B60" t="s">
        <v>39</v>
      </c>
      <c r="C60" t="s">
        <v>513</v>
      </c>
      <c r="D60" t="s">
        <v>26</v>
      </c>
      <c r="E60" t="s">
        <v>16</v>
      </c>
      <c r="F60" s="131"/>
      <c r="G60" s="131"/>
      <c r="H60" s="131"/>
      <c r="I60" s="131"/>
      <c r="J60" s="131"/>
      <c r="K60" s="131"/>
      <c r="L60" s="131"/>
      <c r="M60" s="131"/>
      <c r="N60" s="131"/>
      <c r="O60" s="131"/>
    </row>
    <row r="61" spans="1:15">
      <c r="A61" t="s">
        <v>596</v>
      </c>
      <c r="B61" t="s">
        <v>40</v>
      </c>
      <c r="C61" t="s">
        <v>513</v>
      </c>
      <c r="D61" t="s">
        <v>26</v>
      </c>
      <c r="E61" t="s">
        <v>16</v>
      </c>
      <c r="F61" s="131"/>
      <c r="G61" s="131"/>
      <c r="H61" s="131"/>
      <c r="I61" s="131"/>
      <c r="J61" s="131"/>
      <c r="K61" s="131"/>
      <c r="L61" s="131"/>
      <c r="M61" s="131"/>
      <c r="N61" s="131"/>
      <c r="O61" s="131"/>
    </row>
    <row r="62" spans="1:15">
      <c r="A62" t="s">
        <v>596</v>
      </c>
      <c r="B62" t="s">
        <v>41</v>
      </c>
      <c r="C62" t="s">
        <v>514</v>
      </c>
      <c r="D62" t="s">
        <v>26</v>
      </c>
      <c r="E62" t="s">
        <v>16</v>
      </c>
      <c r="F62" s="131"/>
      <c r="G62" s="131"/>
      <c r="H62" s="131"/>
      <c r="I62" s="131"/>
      <c r="J62" s="131"/>
      <c r="K62" s="131"/>
      <c r="L62" s="131"/>
      <c r="M62" s="131"/>
      <c r="N62" s="131">
        <v>-12.3017784673757</v>
      </c>
      <c r="O62" s="131"/>
    </row>
    <row r="63" spans="1:15">
      <c r="A63" t="s">
        <v>596</v>
      </c>
      <c r="B63" t="s">
        <v>42</v>
      </c>
      <c r="C63" t="s">
        <v>515</v>
      </c>
      <c r="D63" t="s">
        <v>26</v>
      </c>
      <c r="E63" t="s">
        <v>16</v>
      </c>
      <c r="F63" s="131"/>
      <c r="G63" s="131"/>
      <c r="H63" s="131"/>
      <c r="I63" s="131"/>
      <c r="J63" s="131"/>
      <c r="K63" s="131"/>
      <c r="L63" s="131"/>
      <c r="M63" s="131"/>
      <c r="N63" s="131">
        <v>-10.066085459020099</v>
      </c>
      <c r="O63" s="131"/>
    </row>
    <row r="64" spans="1:15">
      <c r="A64" t="s">
        <v>596</v>
      </c>
      <c r="B64" t="s">
        <v>43</v>
      </c>
      <c r="C64" t="s">
        <v>515</v>
      </c>
      <c r="D64" t="s">
        <v>26</v>
      </c>
      <c r="E64" t="s">
        <v>16</v>
      </c>
      <c r="F64" s="131"/>
      <c r="G64" s="131"/>
      <c r="H64" s="131"/>
      <c r="I64" s="131"/>
      <c r="J64" s="131"/>
      <c r="K64" s="131"/>
      <c r="L64" s="131"/>
      <c r="M64" s="131"/>
      <c r="N64" s="131"/>
      <c r="O64" s="131"/>
    </row>
    <row r="65" spans="1:15">
      <c r="A65" t="s">
        <v>596</v>
      </c>
      <c r="B65" t="s">
        <v>44</v>
      </c>
      <c r="C65" t="s">
        <v>516</v>
      </c>
      <c r="D65" t="s">
        <v>439</v>
      </c>
      <c r="E65" t="s">
        <v>16</v>
      </c>
      <c r="F65" s="133">
        <v>234.4</v>
      </c>
      <c r="G65" s="133">
        <v>242.5</v>
      </c>
      <c r="H65" s="133">
        <v>249.5</v>
      </c>
      <c r="I65" s="133">
        <v>255.7</v>
      </c>
      <c r="J65" s="133">
        <v>258</v>
      </c>
      <c r="K65" s="133">
        <v>261.39999999999998</v>
      </c>
      <c r="L65" s="133">
        <v>270.60000000000002</v>
      </c>
      <c r="M65" s="133">
        <v>279.7</v>
      </c>
      <c r="N65" s="133">
        <v>288.2</v>
      </c>
      <c r="O65" s="133"/>
    </row>
    <row r="66" spans="1:15">
      <c r="A66" t="s">
        <v>596</v>
      </c>
      <c r="B66" t="s">
        <v>45</v>
      </c>
      <c r="C66" t="s">
        <v>517</v>
      </c>
      <c r="D66" t="s">
        <v>439</v>
      </c>
      <c r="E66" t="s">
        <v>16</v>
      </c>
      <c r="F66" s="133">
        <v>235.2</v>
      </c>
      <c r="G66" s="133">
        <v>242.4</v>
      </c>
      <c r="H66" s="133">
        <v>250</v>
      </c>
      <c r="I66" s="133">
        <v>255.9</v>
      </c>
      <c r="J66" s="133">
        <v>258.5</v>
      </c>
      <c r="K66" s="133">
        <v>262.10000000000002</v>
      </c>
      <c r="L66" s="133">
        <v>271.7</v>
      </c>
      <c r="M66" s="133">
        <v>280.7</v>
      </c>
      <c r="N66" s="133">
        <v>289.2</v>
      </c>
      <c r="O66" s="133"/>
    </row>
    <row r="67" spans="1:15">
      <c r="A67" t="s">
        <v>596</v>
      </c>
      <c r="B67" t="s">
        <v>46</v>
      </c>
      <c r="C67" t="s">
        <v>518</v>
      </c>
      <c r="D67" t="s">
        <v>439</v>
      </c>
      <c r="E67" t="s">
        <v>16</v>
      </c>
      <c r="F67" s="133">
        <v>235.2</v>
      </c>
      <c r="G67" s="133">
        <v>241.8</v>
      </c>
      <c r="H67" s="133">
        <v>249.7</v>
      </c>
      <c r="I67" s="133">
        <v>256.3</v>
      </c>
      <c r="J67" s="133">
        <v>258.89999999999998</v>
      </c>
      <c r="K67" s="133">
        <v>263.10000000000002</v>
      </c>
      <c r="L67" s="133">
        <v>272.3</v>
      </c>
      <c r="M67" s="133">
        <v>281.5</v>
      </c>
      <c r="N67" s="133">
        <v>289.60000000000002</v>
      </c>
      <c r="O67" s="133"/>
    </row>
    <row r="68" spans="1:15">
      <c r="A68" t="s">
        <v>596</v>
      </c>
      <c r="B68" t="s">
        <v>47</v>
      </c>
      <c r="C68" t="s">
        <v>519</v>
      </c>
      <c r="D68" t="s">
        <v>439</v>
      </c>
      <c r="E68" t="s">
        <v>16</v>
      </c>
      <c r="F68" s="133">
        <v>234.7</v>
      </c>
      <c r="G68" s="133">
        <v>242.1</v>
      </c>
      <c r="H68" s="133">
        <v>249.7</v>
      </c>
      <c r="I68" s="133">
        <v>256</v>
      </c>
      <c r="J68" s="133">
        <v>258.60000000000002</v>
      </c>
      <c r="K68" s="133">
        <v>263.39999999999998</v>
      </c>
      <c r="L68" s="133">
        <v>272.89999999999998</v>
      </c>
      <c r="M68" s="133">
        <v>281.7</v>
      </c>
      <c r="N68" s="133">
        <v>289.5</v>
      </c>
      <c r="O68" s="133"/>
    </row>
    <row r="69" spans="1:15">
      <c r="A69" t="s">
        <v>596</v>
      </c>
      <c r="B69" t="s">
        <v>48</v>
      </c>
      <c r="C69" t="s">
        <v>520</v>
      </c>
      <c r="D69" t="s">
        <v>439</v>
      </c>
      <c r="E69" t="s">
        <v>16</v>
      </c>
      <c r="F69" s="133">
        <v>236.1</v>
      </c>
      <c r="G69" s="133">
        <v>243</v>
      </c>
      <c r="H69" s="133">
        <v>251</v>
      </c>
      <c r="I69" s="133">
        <v>257</v>
      </c>
      <c r="J69" s="133">
        <v>259.8</v>
      </c>
      <c r="K69" s="133">
        <v>264.39999999999998</v>
      </c>
      <c r="L69" s="133">
        <v>274.7</v>
      </c>
      <c r="M69" s="133">
        <v>284.2</v>
      </c>
      <c r="N69" s="133">
        <v>291.7</v>
      </c>
      <c r="O69" s="133"/>
    </row>
    <row r="70" spans="1:15">
      <c r="A70" t="s">
        <v>596</v>
      </c>
      <c r="B70" t="s">
        <v>49</v>
      </c>
      <c r="C70" t="s">
        <v>521</v>
      </c>
      <c r="D70" t="s">
        <v>439</v>
      </c>
      <c r="E70" t="s">
        <v>16</v>
      </c>
      <c r="F70" s="133">
        <v>237.9</v>
      </c>
      <c r="G70" s="133">
        <v>244.2</v>
      </c>
      <c r="H70" s="133">
        <v>251.9</v>
      </c>
      <c r="I70" s="133">
        <v>257.60000000000002</v>
      </c>
      <c r="J70" s="133">
        <v>259.60000000000002</v>
      </c>
      <c r="K70" s="133">
        <v>264.89999999999998</v>
      </c>
      <c r="L70" s="133">
        <v>275.10000000000002</v>
      </c>
      <c r="M70" s="133">
        <v>284.10000000000002</v>
      </c>
      <c r="N70" s="133">
        <v>291</v>
      </c>
      <c r="O70" s="133"/>
    </row>
    <row r="71" spans="1:15">
      <c r="A71" t="s">
        <v>596</v>
      </c>
      <c r="B71" t="s">
        <v>50</v>
      </c>
      <c r="C71" t="s">
        <v>522</v>
      </c>
      <c r="D71" t="s">
        <v>439</v>
      </c>
      <c r="E71" t="s">
        <v>16</v>
      </c>
      <c r="F71" s="133">
        <v>238</v>
      </c>
      <c r="G71" s="133">
        <v>245.6</v>
      </c>
      <c r="H71" s="133">
        <v>251.9</v>
      </c>
      <c r="I71" s="133">
        <v>257.7</v>
      </c>
      <c r="J71" s="133">
        <v>259.5</v>
      </c>
      <c r="K71" s="133">
        <v>264.8</v>
      </c>
      <c r="L71" s="133">
        <v>275.3</v>
      </c>
      <c r="M71" s="133">
        <v>284.5</v>
      </c>
      <c r="N71" s="133">
        <v>290.39999999999998</v>
      </c>
      <c r="O71" s="133"/>
    </row>
    <row r="72" spans="1:15">
      <c r="A72" t="s">
        <v>596</v>
      </c>
      <c r="B72" t="s">
        <v>51</v>
      </c>
      <c r="C72" t="s">
        <v>523</v>
      </c>
      <c r="D72" t="s">
        <v>439</v>
      </c>
      <c r="E72" t="s">
        <v>16</v>
      </c>
      <c r="F72" s="133">
        <v>238.5</v>
      </c>
      <c r="G72" s="133">
        <v>245.6</v>
      </c>
      <c r="H72" s="133">
        <v>252.1</v>
      </c>
      <c r="I72" s="133">
        <v>257.10000000000002</v>
      </c>
      <c r="J72" s="133">
        <v>259.8</v>
      </c>
      <c r="K72" s="133">
        <v>265.5</v>
      </c>
      <c r="L72" s="133">
        <v>275.8</v>
      </c>
      <c r="M72" s="133">
        <v>284.60000000000002</v>
      </c>
      <c r="N72" s="133">
        <v>291</v>
      </c>
      <c r="O72" s="133"/>
    </row>
    <row r="73" spans="1:15">
      <c r="A73" t="s">
        <v>596</v>
      </c>
      <c r="B73" t="s">
        <v>52</v>
      </c>
      <c r="C73" t="s">
        <v>524</v>
      </c>
      <c r="D73" t="s">
        <v>439</v>
      </c>
      <c r="E73" t="s">
        <v>16</v>
      </c>
      <c r="F73" s="133">
        <v>239.4</v>
      </c>
      <c r="G73" s="133">
        <v>246.8</v>
      </c>
      <c r="H73" s="133">
        <v>253.4</v>
      </c>
      <c r="I73" s="133">
        <v>257.5</v>
      </c>
      <c r="J73" s="133">
        <v>260.60000000000002</v>
      </c>
      <c r="K73" s="133">
        <v>267.10000000000002</v>
      </c>
      <c r="L73" s="133">
        <v>278.10000000000002</v>
      </c>
      <c r="M73" s="133">
        <v>285.60000000000002</v>
      </c>
      <c r="N73" s="133">
        <v>291.89999999999998</v>
      </c>
      <c r="O73" s="133"/>
    </row>
    <row r="74" spans="1:15">
      <c r="A74" t="s">
        <v>596</v>
      </c>
      <c r="B74" t="s">
        <v>53</v>
      </c>
      <c r="C74" t="s">
        <v>525</v>
      </c>
      <c r="D74" t="s">
        <v>439</v>
      </c>
      <c r="E74" t="s">
        <v>16</v>
      </c>
      <c r="F74" s="133">
        <v>238</v>
      </c>
      <c r="G74" s="133">
        <v>245.8</v>
      </c>
      <c r="H74" s="133">
        <v>252.6</v>
      </c>
      <c r="I74" s="133">
        <v>255.4</v>
      </c>
      <c r="J74" s="133">
        <v>258.8</v>
      </c>
      <c r="K74" s="133">
        <v>265.5</v>
      </c>
      <c r="L74" s="133">
        <v>276</v>
      </c>
      <c r="M74" s="133">
        <v>283</v>
      </c>
      <c r="N74" s="133">
        <v>290.60000000000002</v>
      </c>
      <c r="O74" s="133"/>
    </row>
    <row r="75" spans="1:15">
      <c r="A75" t="s">
        <v>596</v>
      </c>
      <c r="B75" t="s">
        <v>54</v>
      </c>
      <c r="C75" t="s">
        <v>526</v>
      </c>
      <c r="D75" t="s">
        <v>439</v>
      </c>
      <c r="E75" t="s">
        <v>16</v>
      </c>
      <c r="F75" s="133">
        <v>239.9</v>
      </c>
      <c r="G75" s="133">
        <v>247.6</v>
      </c>
      <c r="H75" s="133">
        <v>254.2</v>
      </c>
      <c r="I75" s="133">
        <v>256.7</v>
      </c>
      <c r="J75" s="133">
        <v>260</v>
      </c>
      <c r="K75" s="133">
        <v>268.39999999999998</v>
      </c>
      <c r="L75" s="133">
        <v>278.10000000000002</v>
      </c>
      <c r="M75" s="133">
        <v>285</v>
      </c>
      <c r="N75" s="133">
        <v>292</v>
      </c>
      <c r="O75" s="133"/>
    </row>
    <row r="76" spans="1:15">
      <c r="A76" t="s">
        <v>596</v>
      </c>
      <c r="B76" t="s">
        <v>527</v>
      </c>
      <c r="C76" t="s">
        <v>528</v>
      </c>
      <c r="D76" t="s">
        <v>439</v>
      </c>
      <c r="E76" t="s">
        <v>16</v>
      </c>
      <c r="F76" s="133">
        <v>240.8</v>
      </c>
      <c r="G76" s="133">
        <v>248.7</v>
      </c>
      <c r="H76" s="133">
        <v>254.8</v>
      </c>
      <c r="I76" s="133">
        <v>257.10000000000002</v>
      </c>
      <c r="J76" s="133">
        <v>261.10000000000002</v>
      </c>
      <c r="K76" s="133">
        <v>269.3</v>
      </c>
      <c r="L76" s="133">
        <v>278.3</v>
      </c>
      <c r="M76" s="133">
        <v>285.10000000000002</v>
      </c>
      <c r="N76" s="133">
        <v>292.60000000000002</v>
      </c>
      <c r="O76" s="133"/>
    </row>
  </sheetData>
  <pageMargins left="0.70866141732283472" right="0.70866141732283472" top="0.74803149606299213" bottom="0.74803149606299213" header="0.31496062992125984" footer="0.31496062992125984"/>
  <pageSetup paperSize="9" scale="59"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1"/>
  <sheetViews>
    <sheetView zoomScale="80" zoomScaleNormal="80" workbookViewId="0">
      <pane xSplit="5" ySplit="2" topLeftCell="F3" activePane="bottomRight" state="frozen"/>
      <selection pane="topRight"/>
      <selection pane="bottomLeft"/>
      <selection pane="bottomRight" activeCell="F3" sqref="F3"/>
    </sheetView>
  </sheetViews>
  <sheetFormatPr defaultColWidth="9.7109375" defaultRowHeight="12.75"/>
  <cols>
    <col min="1" max="1" width="8.42578125" bestFit="1" customWidth="1"/>
    <col min="2" max="2" width="20.28515625" bestFit="1" customWidth="1"/>
    <col min="3" max="3" width="96.7109375" bestFit="1" customWidth="1"/>
    <col min="4" max="4" width="7.7109375" bestFit="1" customWidth="1"/>
    <col min="5" max="5" width="17.7109375" bestFit="1" customWidth="1"/>
    <col min="6" max="15" width="8.42578125" bestFit="1" customWidth="1"/>
    <col min="16" max="16" width="11.7109375" bestFit="1" customWidth="1"/>
  </cols>
  <sheetData>
    <row r="1" spans="1:16" ht="13.5" thickBot="1"/>
    <row r="2" spans="1:16" ht="41.25" thickBot="1">
      <c r="A2" t="s">
        <v>0</v>
      </c>
      <c r="B2" t="s">
        <v>1</v>
      </c>
      <c r="C2" t="s">
        <v>2</v>
      </c>
      <c r="D2" t="s">
        <v>3</v>
      </c>
      <c r="E2" t="s">
        <v>4</v>
      </c>
      <c r="F2" t="s">
        <v>5</v>
      </c>
      <c r="G2" t="s">
        <v>6</v>
      </c>
      <c r="H2" t="s">
        <v>7</v>
      </c>
      <c r="I2" t="s">
        <v>8</v>
      </c>
      <c r="J2" t="s">
        <v>9</v>
      </c>
      <c r="K2" t="s">
        <v>10</v>
      </c>
      <c r="L2" t="s">
        <v>11</v>
      </c>
      <c r="M2" t="s">
        <v>12</v>
      </c>
      <c r="N2" t="s">
        <v>13</v>
      </c>
      <c r="O2" t="s">
        <v>14</v>
      </c>
      <c r="P2" s="187" t="s">
        <v>548</v>
      </c>
    </row>
    <row r="4" spans="1:16">
      <c r="A4" t="str">
        <f>F_Inputs!A4</f>
        <v>ANH</v>
      </c>
      <c r="B4" t="s">
        <v>426</v>
      </c>
      <c r="C4" t="s">
        <v>427</v>
      </c>
      <c r="D4" t="s">
        <v>15</v>
      </c>
      <c r="E4" t="s">
        <v>16</v>
      </c>
      <c r="F4" s="129"/>
      <c r="G4" s="129"/>
      <c r="H4" s="129"/>
      <c r="I4" s="129"/>
      <c r="J4" s="129"/>
      <c r="K4" s="129"/>
      <c r="L4" s="129"/>
      <c r="M4" s="129"/>
      <c r="N4" s="129"/>
      <c r="O4" s="168"/>
    </row>
    <row r="5" spans="1:16">
      <c r="A5" t="str">
        <f>F_Inputs!A5</f>
        <v>ANH</v>
      </c>
      <c r="B5" t="s">
        <v>17</v>
      </c>
      <c r="C5" t="s">
        <v>428</v>
      </c>
      <c r="D5" t="s">
        <v>18</v>
      </c>
      <c r="E5" t="s">
        <v>16</v>
      </c>
      <c r="F5" s="129"/>
      <c r="G5" s="129"/>
      <c r="H5" s="129"/>
      <c r="I5" s="129"/>
      <c r="J5" s="129"/>
      <c r="K5" s="129"/>
      <c r="L5" s="129"/>
      <c r="M5" s="129"/>
      <c r="N5" s="129"/>
      <c r="O5" s="168"/>
    </row>
    <row r="6" spans="1:16">
      <c r="A6" t="str">
        <f>F_Inputs!A6</f>
        <v>ANH</v>
      </c>
      <c r="B6" t="s">
        <v>19</v>
      </c>
      <c r="C6" t="s">
        <v>429</v>
      </c>
      <c r="D6" t="s">
        <v>20</v>
      </c>
      <c r="E6" t="s">
        <v>16</v>
      </c>
      <c r="F6" s="130"/>
      <c r="G6" s="130"/>
      <c r="H6" s="130"/>
      <c r="I6" s="130"/>
      <c r="J6" s="130"/>
      <c r="K6" s="130"/>
      <c r="L6" s="130"/>
      <c r="M6" s="130"/>
      <c r="N6" s="130"/>
      <c r="O6" s="169"/>
    </row>
    <row r="7" spans="1:16">
      <c r="A7" t="str">
        <f>F_Inputs!A7</f>
        <v>ANH</v>
      </c>
      <c r="B7" t="s">
        <v>21</v>
      </c>
      <c r="C7" t="s">
        <v>430</v>
      </c>
      <c r="D7" t="s">
        <v>20</v>
      </c>
      <c r="E7" t="s">
        <v>16</v>
      </c>
      <c r="F7" s="130"/>
      <c r="G7" s="130"/>
      <c r="H7" s="130"/>
      <c r="I7" s="130"/>
      <c r="J7" s="130"/>
      <c r="K7" s="130"/>
      <c r="L7" s="130"/>
      <c r="M7" s="130"/>
      <c r="N7" s="130"/>
      <c r="O7" s="169"/>
    </row>
    <row r="8" spans="1:16">
      <c r="A8" t="str">
        <f>F_Inputs!A8</f>
        <v>ANH</v>
      </c>
      <c r="B8" t="s">
        <v>22</v>
      </c>
      <c r="C8" t="s">
        <v>431</v>
      </c>
      <c r="D8" t="s">
        <v>20</v>
      </c>
      <c r="E8" t="s">
        <v>16</v>
      </c>
      <c r="F8" s="130"/>
      <c r="G8" s="130"/>
      <c r="H8" s="130"/>
      <c r="I8" s="130"/>
      <c r="J8" s="130"/>
      <c r="K8" s="130"/>
      <c r="L8" s="130"/>
      <c r="M8" s="130"/>
      <c r="N8" s="130"/>
      <c r="O8" s="169"/>
    </row>
    <row r="9" spans="1:16">
      <c r="A9" t="str">
        <f>F_Inputs!A9</f>
        <v>ANH</v>
      </c>
      <c r="B9" t="s">
        <v>23</v>
      </c>
      <c r="C9" t="s">
        <v>432</v>
      </c>
      <c r="D9" t="s">
        <v>20</v>
      </c>
      <c r="E9" t="s">
        <v>16</v>
      </c>
      <c r="F9" s="130"/>
      <c r="G9" s="130"/>
      <c r="H9" s="130"/>
      <c r="I9" s="130"/>
      <c r="J9" s="130"/>
      <c r="K9" s="130"/>
      <c r="L9" s="130"/>
      <c r="M9" s="130"/>
      <c r="N9" s="130"/>
      <c r="O9" s="169"/>
    </row>
    <row r="10" spans="1:16">
      <c r="A10" t="str">
        <f>F_Inputs!A10</f>
        <v>ANH</v>
      </c>
      <c r="B10" t="s">
        <v>433</v>
      </c>
      <c r="C10" t="s">
        <v>432</v>
      </c>
      <c r="D10" t="s">
        <v>20</v>
      </c>
      <c r="E10" t="s">
        <v>16</v>
      </c>
      <c r="F10" s="130"/>
      <c r="G10" s="130"/>
      <c r="H10" s="130"/>
      <c r="I10" s="130"/>
      <c r="J10" s="130"/>
      <c r="K10" s="130"/>
      <c r="L10" s="130"/>
      <c r="M10" s="130"/>
      <c r="N10" s="130"/>
      <c r="O10" s="169"/>
    </row>
    <row r="11" spans="1:16">
      <c r="A11" t="str">
        <f>F_Inputs!A11</f>
        <v>ANH</v>
      </c>
      <c r="B11" t="s">
        <v>434</v>
      </c>
      <c r="C11" t="s">
        <v>432</v>
      </c>
      <c r="D11" t="s">
        <v>20</v>
      </c>
      <c r="E11" t="s">
        <v>16</v>
      </c>
      <c r="F11" s="130"/>
      <c r="G11" s="130"/>
      <c r="H11" s="130"/>
      <c r="I11" s="130"/>
      <c r="J11" s="130"/>
      <c r="K11" s="130"/>
      <c r="L11" s="130"/>
      <c r="M11" s="130"/>
      <c r="N11" s="130"/>
      <c r="O11" s="169"/>
    </row>
    <row r="12" spans="1:16">
      <c r="A12" t="str">
        <f>F_Inputs!A12</f>
        <v>ANH</v>
      </c>
      <c r="B12" t="s">
        <v>24</v>
      </c>
      <c r="C12" t="s">
        <v>435</v>
      </c>
      <c r="D12" t="s">
        <v>20</v>
      </c>
      <c r="E12" t="s">
        <v>16</v>
      </c>
      <c r="F12" s="130"/>
      <c r="G12" s="130"/>
      <c r="H12" s="130"/>
      <c r="I12" s="130"/>
      <c r="J12" s="130"/>
      <c r="K12" s="130"/>
      <c r="L12" s="130"/>
      <c r="M12" s="130"/>
      <c r="N12" s="130"/>
      <c r="O12" s="169"/>
    </row>
    <row r="13" spans="1:16">
      <c r="A13" t="str">
        <f>F_Inputs!A13</f>
        <v>ANH</v>
      </c>
      <c r="B13" t="s">
        <v>25</v>
      </c>
      <c r="C13" t="s">
        <v>436</v>
      </c>
      <c r="D13" t="s">
        <v>26</v>
      </c>
      <c r="E13" t="s">
        <v>16</v>
      </c>
      <c r="F13" s="131"/>
      <c r="G13" s="131"/>
      <c r="H13" s="131"/>
      <c r="I13" s="170"/>
      <c r="J13" s="131"/>
      <c r="K13" s="131"/>
      <c r="L13" s="131"/>
      <c r="M13" s="131"/>
      <c r="N13" s="131"/>
      <c r="O13" s="131"/>
    </row>
    <row r="14" spans="1:16">
      <c r="A14" t="str">
        <f>F_Inputs!A14</f>
        <v>ANH</v>
      </c>
      <c r="B14" t="s">
        <v>27</v>
      </c>
      <c r="C14" t="s">
        <v>437</v>
      </c>
      <c r="D14" t="s">
        <v>26</v>
      </c>
      <c r="E14" t="s">
        <v>16</v>
      </c>
      <c r="F14" s="131"/>
      <c r="G14" s="131"/>
      <c r="H14" s="131"/>
      <c r="I14" s="170"/>
      <c r="J14" s="131"/>
      <c r="K14" s="131"/>
      <c r="L14" s="131"/>
      <c r="M14" s="131"/>
      <c r="N14" s="131"/>
      <c r="O14" s="131"/>
    </row>
    <row r="15" spans="1:16">
      <c r="A15" t="str">
        <f>F_Inputs!A15</f>
        <v>ANH</v>
      </c>
      <c r="B15" t="s">
        <v>28</v>
      </c>
      <c r="C15" t="s">
        <v>437</v>
      </c>
      <c r="D15" t="s">
        <v>26</v>
      </c>
      <c r="E15" t="s">
        <v>16</v>
      </c>
      <c r="F15" s="131"/>
      <c r="G15" s="131"/>
      <c r="H15" s="131"/>
      <c r="I15" s="170"/>
      <c r="J15" s="131"/>
      <c r="K15" s="131"/>
      <c r="L15" s="131"/>
      <c r="M15" s="131"/>
      <c r="N15" s="131"/>
      <c r="O15" s="131"/>
    </row>
    <row r="16" spans="1:16">
      <c r="A16" t="str">
        <f>F_Inputs!A16</f>
        <v>ANH</v>
      </c>
      <c r="B16" t="s">
        <v>29</v>
      </c>
      <c r="C16" t="s">
        <v>438</v>
      </c>
      <c r="D16" t="s">
        <v>439</v>
      </c>
      <c r="E16" t="s">
        <v>16</v>
      </c>
      <c r="F16" s="132"/>
      <c r="G16" s="132"/>
      <c r="H16" s="132"/>
      <c r="I16" s="132"/>
      <c r="J16" s="171"/>
      <c r="K16" s="171"/>
      <c r="L16" s="171"/>
      <c r="M16" s="171"/>
      <c r="N16" s="171"/>
      <c r="O16" s="132"/>
    </row>
    <row r="17" spans="1:15">
      <c r="A17" t="str">
        <f>F_Inputs!A17</f>
        <v>ANH</v>
      </c>
      <c r="B17" t="s">
        <v>30</v>
      </c>
      <c r="C17" t="s">
        <v>440</v>
      </c>
      <c r="D17" t="s">
        <v>439</v>
      </c>
      <c r="E17" t="s">
        <v>16</v>
      </c>
      <c r="F17" s="132"/>
      <c r="G17" s="132"/>
      <c r="H17" s="132"/>
      <c r="I17" s="132"/>
      <c r="J17" s="171"/>
      <c r="K17" s="171"/>
      <c r="L17" s="171"/>
      <c r="M17" s="171"/>
      <c r="N17" s="171"/>
      <c r="O17" s="132"/>
    </row>
    <row r="18" spans="1:15">
      <c r="A18" t="str">
        <f>F_Inputs!A18</f>
        <v>ANH</v>
      </c>
      <c r="B18" t="s">
        <v>31</v>
      </c>
      <c r="C18" t="s">
        <v>440</v>
      </c>
      <c r="D18" t="s">
        <v>439</v>
      </c>
      <c r="E18" t="s">
        <v>16</v>
      </c>
      <c r="F18" s="132"/>
      <c r="G18" s="132"/>
      <c r="H18" s="132"/>
      <c r="I18" s="132"/>
      <c r="J18" s="171"/>
      <c r="K18" s="171"/>
      <c r="L18" s="171"/>
      <c r="M18" s="171"/>
      <c r="N18" s="171"/>
      <c r="O18" s="132"/>
    </row>
    <row r="19" spans="1:15">
      <c r="A19" t="str">
        <f>F_Inputs!A19</f>
        <v>ANH</v>
      </c>
      <c r="B19" t="s">
        <v>441</v>
      </c>
      <c r="C19" t="s">
        <v>442</v>
      </c>
      <c r="D19" t="s">
        <v>26</v>
      </c>
      <c r="E19" t="s">
        <v>16</v>
      </c>
      <c r="F19" s="131"/>
      <c r="G19" s="131"/>
      <c r="H19" s="131"/>
      <c r="I19" s="170"/>
      <c r="J19" s="170"/>
      <c r="K19" s="170"/>
      <c r="L19" s="170"/>
      <c r="M19" s="170"/>
      <c r="N19" s="170"/>
      <c r="O19" s="131"/>
    </row>
    <row r="20" spans="1:15">
      <c r="A20" t="str">
        <f>F_Inputs!A20</f>
        <v>ANH</v>
      </c>
      <c r="B20" t="s">
        <v>443</v>
      </c>
      <c r="C20" t="s">
        <v>444</v>
      </c>
      <c r="D20" t="s">
        <v>26</v>
      </c>
      <c r="E20" t="s">
        <v>16</v>
      </c>
      <c r="F20" s="131"/>
      <c r="G20" s="131"/>
      <c r="H20" s="131"/>
      <c r="I20" s="170"/>
      <c r="J20" s="170"/>
      <c r="K20" s="170"/>
      <c r="L20" s="170"/>
      <c r="M20" s="170"/>
      <c r="N20" s="170"/>
      <c r="O20" s="131"/>
    </row>
    <row r="21" spans="1:15">
      <c r="A21" t="str">
        <f>F_Inputs!A21</f>
        <v>ANH</v>
      </c>
      <c r="B21" t="s">
        <v>445</v>
      </c>
      <c r="C21" t="s">
        <v>444</v>
      </c>
      <c r="D21" t="s">
        <v>26</v>
      </c>
      <c r="E21" t="s">
        <v>16</v>
      </c>
      <c r="F21" s="131"/>
      <c r="G21" s="131"/>
      <c r="H21" s="131"/>
      <c r="I21" s="170"/>
      <c r="J21" s="170"/>
      <c r="K21" s="170"/>
      <c r="L21" s="170"/>
      <c r="M21" s="170"/>
      <c r="N21" s="170"/>
      <c r="O21" s="131"/>
    </row>
    <row r="22" spans="1:15">
      <c r="A22" t="str">
        <f>F_Inputs!A22</f>
        <v>ANH</v>
      </c>
      <c r="B22" t="s">
        <v>32</v>
      </c>
      <c r="C22" t="s">
        <v>446</v>
      </c>
      <c r="D22" t="s">
        <v>26</v>
      </c>
      <c r="E22" t="s">
        <v>16</v>
      </c>
      <c r="F22" s="131"/>
      <c r="G22" s="131"/>
      <c r="H22" s="131"/>
      <c r="I22" s="170"/>
      <c r="J22" s="131"/>
      <c r="K22" s="131"/>
      <c r="L22" s="131"/>
      <c r="M22" s="131"/>
      <c r="N22" s="131"/>
      <c r="O22" s="131"/>
    </row>
    <row r="23" spans="1:15">
      <c r="A23" t="str">
        <f>F_Inputs!A23</f>
        <v>ANH</v>
      </c>
      <c r="B23" t="s">
        <v>33</v>
      </c>
      <c r="C23" t="s">
        <v>447</v>
      </c>
      <c r="D23" t="s">
        <v>26</v>
      </c>
      <c r="E23" t="s">
        <v>16</v>
      </c>
      <c r="F23" s="131"/>
      <c r="G23" s="131"/>
      <c r="H23" s="131"/>
      <c r="I23" s="170"/>
      <c r="J23" s="131"/>
      <c r="K23" s="131"/>
      <c r="L23" s="131"/>
      <c r="M23" s="131"/>
      <c r="N23" s="131"/>
      <c r="O23" s="131"/>
    </row>
    <row r="24" spans="1:15">
      <c r="A24" t="str">
        <f>F_Inputs!A24</f>
        <v>ANH</v>
      </c>
      <c r="B24" t="s">
        <v>34</v>
      </c>
      <c r="C24" t="s">
        <v>448</v>
      </c>
      <c r="D24" t="s">
        <v>20</v>
      </c>
      <c r="E24" t="s">
        <v>16</v>
      </c>
      <c r="F24" s="130"/>
      <c r="G24" s="130"/>
      <c r="H24" s="130"/>
      <c r="I24" s="130"/>
      <c r="J24" s="130"/>
      <c r="K24" s="130"/>
      <c r="L24" s="169"/>
      <c r="M24" s="169"/>
      <c r="N24" s="169"/>
      <c r="O24" s="130"/>
    </row>
    <row r="25" spans="1:15">
      <c r="A25" t="str">
        <f>F_Inputs!A25</f>
        <v>ANH</v>
      </c>
      <c r="B25" t="s">
        <v>35</v>
      </c>
      <c r="C25" t="s">
        <v>449</v>
      </c>
      <c r="D25" t="s">
        <v>20</v>
      </c>
      <c r="E25" t="s">
        <v>16</v>
      </c>
      <c r="F25" s="130"/>
      <c r="G25" s="130"/>
      <c r="H25" s="130"/>
      <c r="I25" s="130"/>
      <c r="J25" s="130"/>
      <c r="K25" s="130"/>
      <c r="L25" s="169"/>
      <c r="M25" s="169"/>
      <c r="N25" s="169"/>
      <c r="O25" s="130"/>
    </row>
    <row r="26" spans="1:15">
      <c r="A26" t="str">
        <f>F_Inputs!A26</f>
        <v>ANH</v>
      </c>
      <c r="B26" t="s">
        <v>450</v>
      </c>
      <c r="C26" t="s">
        <v>451</v>
      </c>
      <c r="D26" t="s">
        <v>26</v>
      </c>
      <c r="E26" t="s">
        <v>16</v>
      </c>
      <c r="F26" s="131"/>
      <c r="G26" s="131"/>
      <c r="H26" s="131"/>
      <c r="I26" s="131"/>
      <c r="J26" s="170"/>
      <c r="K26" s="170"/>
      <c r="L26" s="170"/>
      <c r="M26" s="170"/>
      <c r="N26" s="170"/>
      <c r="O26" s="131"/>
    </row>
    <row r="27" spans="1:15">
      <c r="A27" t="str">
        <f>F_Inputs!A27</f>
        <v>ANH</v>
      </c>
      <c r="B27" t="s">
        <v>452</v>
      </c>
      <c r="C27" t="s">
        <v>453</v>
      </c>
      <c r="D27" t="s">
        <v>26</v>
      </c>
      <c r="E27" t="s">
        <v>16</v>
      </c>
      <c r="F27" s="131"/>
      <c r="G27" s="131"/>
      <c r="H27" s="131"/>
      <c r="I27" s="131"/>
      <c r="J27" s="170"/>
      <c r="K27" s="170"/>
      <c r="L27" s="170"/>
      <c r="M27" s="170"/>
      <c r="N27" s="170"/>
      <c r="O27" s="131"/>
    </row>
    <row r="28" spans="1:15">
      <c r="A28" t="str">
        <f>F_Inputs!A28</f>
        <v>ANH</v>
      </c>
      <c r="B28" t="s">
        <v>454</v>
      </c>
      <c r="C28" t="s">
        <v>455</v>
      </c>
      <c r="D28" t="s">
        <v>26</v>
      </c>
      <c r="E28" t="s">
        <v>16</v>
      </c>
      <c r="F28" s="131"/>
      <c r="G28" s="131"/>
      <c r="H28" s="131"/>
      <c r="I28" s="131"/>
      <c r="J28" s="170"/>
      <c r="K28" s="170"/>
      <c r="L28" s="170"/>
      <c r="M28" s="170"/>
      <c r="N28" s="170"/>
      <c r="O28" s="131"/>
    </row>
    <row r="29" spans="1:15">
      <c r="A29" t="str">
        <f>F_Inputs!A29</f>
        <v>ANH</v>
      </c>
      <c r="B29" t="s">
        <v>456</v>
      </c>
      <c r="C29" t="s">
        <v>457</v>
      </c>
      <c r="D29" t="s">
        <v>26</v>
      </c>
      <c r="E29" t="s">
        <v>16</v>
      </c>
      <c r="F29" s="131"/>
      <c r="G29" s="131"/>
      <c r="H29" s="131"/>
      <c r="I29" s="131"/>
      <c r="J29" s="170"/>
      <c r="K29" s="170"/>
      <c r="L29" s="170"/>
      <c r="M29" s="170"/>
      <c r="N29" s="170"/>
      <c r="O29" s="131"/>
    </row>
    <row r="30" spans="1:15">
      <c r="A30" t="str">
        <f>F_Inputs!A30</f>
        <v>ANH</v>
      </c>
      <c r="B30" t="s">
        <v>458</v>
      </c>
      <c r="C30" t="s">
        <v>459</v>
      </c>
      <c r="D30" t="s">
        <v>26</v>
      </c>
      <c r="E30" t="s">
        <v>16</v>
      </c>
      <c r="F30" s="131"/>
      <c r="G30" s="131"/>
      <c r="H30" s="131"/>
      <c r="I30" s="131"/>
      <c r="J30" s="170"/>
      <c r="K30" s="170"/>
      <c r="L30" s="170"/>
      <c r="M30" s="170"/>
      <c r="N30" s="170"/>
      <c r="O30" s="131"/>
    </row>
    <row r="31" spans="1:15">
      <c r="A31" t="str">
        <f>F_Inputs!A31</f>
        <v>ANH</v>
      </c>
      <c r="B31" t="s">
        <v>460</v>
      </c>
      <c r="C31" t="s">
        <v>461</v>
      </c>
      <c r="D31" t="s">
        <v>26</v>
      </c>
      <c r="E31" t="s">
        <v>16</v>
      </c>
      <c r="F31" s="131"/>
      <c r="G31" s="131"/>
      <c r="H31" s="131"/>
      <c r="I31" s="131"/>
      <c r="J31" s="170"/>
      <c r="K31" s="170"/>
      <c r="L31" s="170"/>
      <c r="M31" s="170"/>
      <c r="N31" s="170"/>
      <c r="O31" s="131"/>
    </row>
    <row r="32" spans="1:15">
      <c r="A32" t="str">
        <f>F_Inputs!A32</f>
        <v>ANH</v>
      </c>
      <c r="B32" t="s">
        <v>462</v>
      </c>
      <c r="C32" t="s">
        <v>463</v>
      </c>
      <c r="D32" t="s">
        <v>26</v>
      </c>
      <c r="E32" t="s">
        <v>16</v>
      </c>
      <c r="F32" s="131"/>
      <c r="G32" s="131"/>
      <c r="H32" s="131"/>
      <c r="I32" s="131"/>
      <c r="J32" s="170"/>
      <c r="K32" s="170"/>
      <c r="L32" s="170"/>
      <c r="M32" s="170"/>
      <c r="N32" s="170"/>
      <c r="O32" s="131"/>
    </row>
    <row r="33" spans="1:15">
      <c r="A33" t="str">
        <f>F_Inputs!A33</f>
        <v>ANH</v>
      </c>
      <c r="B33" t="s">
        <v>464</v>
      </c>
      <c r="C33" t="s">
        <v>465</v>
      </c>
      <c r="D33" t="s">
        <v>26</v>
      </c>
      <c r="E33" t="s">
        <v>16</v>
      </c>
      <c r="F33" s="131"/>
      <c r="G33" s="131"/>
      <c r="H33" s="131"/>
      <c r="I33" s="131"/>
      <c r="J33" s="170"/>
      <c r="K33" s="170"/>
      <c r="L33" s="170"/>
      <c r="M33" s="170"/>
      <c r="N33" s="170"/>
      <c r="O33" s="131"/>
    </row>
    <row r="34" spans="1:15">
      <c r="A34" t="str">
        <f>F_Inputs!A34</f>
        <v>ANH</v>
      </c>
      <c r="B34" t="s">
        <v>466</v>
      </c>
      <c r="C34" t="s">
        <v>467</v>
      </c>
      <c r="D34" t="s">
        <v>26</v>
      </c>
      <c r="E34" t="s">
        <v>16</v>
      </c>
      <c r="F34" s="131"/>
      <c r="G34" s="131"/>
      <c r="H34" s="131"/>
      <c r="I34" s="131"/>
      <c r="J34" s="170"/>
      <c r="K34" s="170"/>
      <c r="L34" s="170"/>
      <c r="M34" s="170"/>
      <c r="N34" s="170"/>
      <c r="O34" s="131"/>
    </row>
    <row r="35" spans="1:15">
      <c r="A35" t="str">
        <f>F_Inputs!A35</f>
        <v>ANH</v>
      </c>
      <c r="B35" t="s">
        <v>468</v>
      </c>
      <c r="C35" t="s">
        <v>469</v>
      </c>
      <c r="D35" t="s">
        <v>26</v>
      </c>
      <c r="E35" t="s">
        <v>16</v>
      </c>
      <c r="F35" s="131"/>
      <c r="G35" s="131"/>
      <c r="H35" s="131"/>
      <c r="I35" s="131"/>
      <c r="J35" s="170"/>
      <c r="K35" s="170"/>
      <c r="L35" s="170"/>
      <c r="M35" s="170"/>
      <c r="N35" s="170"/>
      <c r="O35" s="131"/>
    </row>
    <row r="36" spans="1:15">
      <c r="A36" t="str">
        <f>F_Inputs!A36</f>
        <v>ANH</v>
      </c>
      <c r="B36" t="s">
        <v>470</v>
      </c>
      <c r="C36" t="s">
        <v>471</v>
      </c>
      <c r="D36" t="s">
        <v>26</v>
      </c>
      <c r="E36" t="s">
        <v>16</v>
      </c>
      <c r="F36" s="131"/>
      <c r="G36" s="131"/>
      <c r="H36" s="131"/>
      <c r="I36" s="131"/>
      <c r="J36" s="170"/>
      <c r="K36" s="170"/>
      <c r="L36" s="170"/>
      <c r="M36" s="170"/>
      <c r="N36" s="170"/>
      <c r="O36" s="131"/>
    </row>
    <row r="37" spans="1:15">
      <c r="A37" t="str">
        <f>F_Inputs!A37</f>
        <v>ANH</v>
      </c>
      <c r="B37" t="s">
        <v>472</v>
      </c>
      <c r="C37" t="s">
        <v>473</v>
      </c>
      <c r="D37" t="s">
        <v>26</v>
      </c>
      <c r="E37" t="s">
        <v>16</v>
      </c>
      <c r="F37" s="131"/>
      <c r="G37" s="131"/>
      <c r="H37" s="131"/>
      <c r="I37" s="131"/>
      <c r="J37" s="170"/>
      <c r="K37" s="170"/>
      <c r="L37" s="170"/>
      <c r="M37" s="170"/>
      <c r="N37" s="170"/>
      <c r="O37" s="131"/>
    </row>
    <row r="38" spans="1:15">
      <c r="A38" t="str">
        <f>F_Inputs!A38</f>
        <v>ANH</v>
      </c>
      <c r="B38" t="s">
        <v>474</v>
      </c>
      <c r="C38" t="s">
        <v>475</v>
      </c>
      <c r="D38" t="s">
        <v>26</v>
      </c>
      <c r="E38" t="s">
        <v>16</v>
      </c>
      <c r="F38" s="131"/>
      <c r="G38" s="131"/>
      <c r="H38" s="131"/>
      <c r="I38" s="131"/>
      <c r="J38" s="170"/>
      <c r="K38" s="170"/>
      <c r="L38" s="170"/>
      <c r="M38" s="170"/>
      <c r="N38" s="170"/>
      <c r="O38" s="131"/>
    </row>
    <row r="39" spans="1:15">
      <c r="A39" t="str">
        <f>F_Inputs!A39</f>
        <v>ANH</v>
      </c>
      <c r="B39" t="s">
        <v>476</v>
      </c>
      <c r="C39" t="s">
        <v>477</v>
      </c>
      <c r="D39" t="s">
        <v>26</v>
      </c>
      <c r="E39" t="s">
        <v>16</v>
      </c>
      <c r="F39" s="131"/>
      <c r="G39" s="131"/>
      <c r="H39" s="131"/>
      <c r="I39" s="131"/>
      <c r="J39" s="170"/>
      <c r="K39" s="170"/>
      <c r="L39" s="170"/>
      <c r="M39" s="170"/>
      <c r="N39" s="170"/>
      <c r="O39" s="131"/>
    </row>
    <row r="40" spans="1:15">
      <c r="A40" t="str">
        <f>F_Inputs!A40</f>
        <v>ANH</v>
      </c>
      <c r="B40" t="s">
        <v>478</v>
      </c>
      <c r="C40" t="s">
        <v>479</v>
      </c>
      <c r="D40" t="s">
        <v>26</v>
      </c>
      <c r="E40" t="s">
        <v>16</v>
      </c>
      <c r="F40" s="131"/>
      <c r="G40" s="131"/>
      <c r="H40" s="131"/>
      <c r="I40" s="131"/>
      <c r="J40" s="170"/>
      <c r="K40" s="170"/>
      <c r="L40" s="170"/>
      <c r="M40" s="170"/>
      <c r="N40" s="170"/>
      <c r="O40" s="131"/>
    </row>
    <row r="41" spans="1:15">
      <c r="A41" t="str">
        <f>F_Inputs!A41</f>
        <v>ANH</v>
      </c>
      <c r="B41" t="s">
        <v>480</v>
      </c>
      <c r="C41" t="s">
        <v>481</v>
      </c>
      <c r="D41" t="s">
        <v>26</v>
      </c>
      <c r="E41" t="s">
        <v>16</v>
      </c>
      <c r="F41" s="131"/>
      <c r="G41" s="131"/>
      <c r="H41" s="131"/>
      <c r="I41" s="131"/>
      <c r="J41" s="170"/>
      <c r="K41" s="170"/>
      <c r="L41" s="170"/>
      <c r="M41" s="170"/>
      <c r="N41" s="170"/>
      <c r="O41" s="131"/>
    </row>
    <row r="42" spans="1:15">
      <c r="A42" t="str">
        <f>F_Inputs!A42</f>
        <v>ANH</v>
      </c>
      <c r="B42" t="s">
        <v>482</v>
      </c>
      <c r="C42" t="s">
        <v>483</v>
      </c>
      <c r="D42" t="s">
        <v>26</v>
      </c>
      <c r="E42" t="s">
        <v>16</v>
      </c>
      <c r="F42" s="131"/>
      <c r="G42" s="131"/>
      <c r="H42" s="131"/>
      <c r="I42" s="131"/>
      <c r="J42" s="170"/>
      <c r="K42" s="170"/>
      <c r="L42" s="170"/>
      <c r="M42" s="170"/>
      <c r="N42" s="170"/>
      <c r="O42" s="131"/>
    </row>
    <row r="43" spans="1:15">
      <c r="A43" t="str">
        <f>F_Inputs!A43</f>
        <v>ANH</v>
      </c>
      <c r="B43" t="s">
        <v>484</v>
      </c>
      <c r="C43" t="s">
        <v>485</v>
      </c>
      <c r="D43" t="s">
        <v>26</v>
      </c>
      <c r="E43" t="s">
        <v>16</v>
      </c>
      <c r="F43" s="131"/>
      <c r="G43" s="131"/>
      <c r="H43" s="131"/>
      <c r="I43" s="131"/>
      <c r="J43" s="170"/>
      <c r="K43" s="170"/>
      <c r="L43" s="170"/>
      <c r="M43" s="170"/>
      <c r="N43" s="170"/>
      <c r="O43" s="131"/>
    </row>
    <row r="44" spans="1:15">
      <c r="A44" t="str">
        <f>F_Inputs!A44</f>
        <v>ANH</v>
      </c>
      <c r="B44" t="s">
        <v>486</v>
      </c>
      <c r="C44" t="s">
        <v>487</v>
      </c>
      <c r="D44" t="s">
        <v>26</v>
      </c>
      <c r="E44" t="s">
        <v>16</v>
      </c>
      <c r="F44" s="131"/>
      <c r="G44" s="131"/>
      <c r="H44" s="131"/>
      <c r="I44" s="131"/>
      <c r="J44" s="170"/>
      <c r="K44" s="170"/>
      <c r="L44" s="170"/>
      <c r="M44" s="170"/>
      <c r="N44" s="170"/>
      <c r="O44" s="131"/>
    </row>
    <row r="45" spans="1:15">
      <c r="A45" t="str">
        <f>F_Inputs!A45</f>
        <v>ANH</v>
      </c>
      <c r="B45" t="s">
        <v>488</v>
      </c>
      <c r="C45" t="s">
        <v>489</v>
      </c>
      <c r="D45" t="s">
        <v>26</v>
      </c>
      <c r="E45" t="s">
        <v>16</v>
      </c>
      <c r="F45" s="131"/>
      <c r="G45" s="131"/>
      <c r="H45" s="131"/>
      <c r="I45" s="131"/>
      <c r="J45" s="170"/>
      <c r="K45" s="170"/>
      <c r="L45" s="170"/>
      <c r="M45" s="170"/>
      <c r="N45" s="170"/>
      <c r="O45" s="131"/>
    </row>
    <row r="46" spans="1:15">
      <c r="A46" t="str">
        <f>F_Inputs!A46</f>
        <v>ANH</v>
      </c>
      <c r="B46" t="s">
        <v>490</v>
      </c>
      <c r="C46" t="s">
        <v>491</v>
      </c>
      <c r="D46" t="s">
        <v>26</v>
      </c>
      <c r="E46" t="s">
        <v>16</v>
      </c>
      <c r="F46" s="131"/>
      <c r="G46" s="131"/>
      <c r="H46" s="131"/>
      <c r="I46" s="131"/>
      <c r="J46" s="170"/>
      <c r="K46" s="170"/>
      <c r="L46" s="170"/>
      <c r="M46" s="170"/>
      <c r="N46" s="170"/>
      <c r="O46" s="131"/>
    </row>
    <row r="47" spans="1:15">
      <c r="A47" t="str">
        <f>F_Inputs!A47</f>
        <v>ANH</v>
      </c>
      <c r="B47" t="s">
        <v>492</v>
      </c>
      <c r="C47" t="s">
        <v>493</v>
      </c>
      <c r="D47" t="s">
        <v>26</v>
      </c>
      <c r="E47" t="s">
        <v>16</v>
      </c>
      <c r="F47" s="131"/>
      <c r="G47" s="131"/>
      <c r="H47" s="131"/>
      <c r="I47" s="131"/>
      <c r="J47" s="170"/>
      <c r="K47" s="170"/>
      <c r="L47" s="170"/>
      <c r="M47" s="170"/>
      <c r="N47" s="170"/>
      <c r="O47" s="131"/>
    </row>
    <row r="48" spans="1:15">
      <c r="A48" t="str">
        <f>F_Inputs!A48</f>
        <v>ANH</v>
      </c>
      <c r="B48" t="s">
        <v>494</v>
      </c>
      <c r="C48" t="s">
        <v>495</v>
      </c>
      <c r="D48" t="s">
        <v>26</v>
      </c>
      <c r="E48" t="s">
        <v>16</v>
      </c>
      <c r="F48" s="131"/>
      <c r="G48" s="131"/>
      <c r="H48" s="131"/>
      <c r="I48" s="131"/>
      <c r="J48" s="170"/>
      <c r="K48" s="170"/>
      <c r="L48" s="170"/>
      <c r="M48" s="170"/>
      <c r="N48" s="170"/>
      <c r="O48" s="131"/>
    </row>
    <row r="49" spans="1:15">
      <c r="A49" t="str">
        <f>F_Inputs!A49</f>
        <v>ANH</v>
      </c>
      <c r="B49" t="s">
        <v>496</v>
      </c>
      <c r="C49" t="s">
        <v>497</v>
      </c>
      <c r="D49" t="s">
        <v>26</v>
      </c>
      <c r="E49" t="s">
        <v>16</v>
      </c>
      <c r="F49" s="131"/>
      <c r="G49" s="131"/>
      <c r="H49" s="131"/>
      <c r="I49" s="131"/>
      <c r="J49" s="170"/>
      <c r="K49" s="170"/>
      <c r="L49" s="170"/>
      <c r="M49" s="170"/>
      <c r="N49" s="170"/>
      <c r="O49" s="131"/>
    </row>
    <row r="50" spans="1:15">
      <c r="A50" t="str">
        <f>F_Inputs!A50</f>
        <v>ANH</v>
      </c>
      <c r="B50" t="s">
        <v>498</v>
      </c>
      <c r="C50" t="s">
        <v>499</v>
      </c>
      <c r="D50" t="s">
        <v>26</v>
      </c>
      <c r="E50" t="s">
        <v>16</v>
      </c>
      <c r="F50" s="131"/>
      <c r="G50" s="131"/>
      <c r="H50" s="131"/>
      <c r="I50" s="131"/>
      <c r="J50" s="170"/>
      <c r="K50" s="170"/>
      <c r="L50" s="170"/>
      <c r="M50" s="170"/>
      <c r="N50" s="170"/>
      <c r="O50" s="131"/>
    </row>
    <row r="51" spans="1:15">
      <c r="A51" t="str">
        <f>F_Inputs!A51</f>
        <v>ANH</v>
      </c>
      <c r="B51" t="s">
        <v>500</v>
      </c>
      <c r="C51" t="s">
        <v>501</v>
      </c>
      <c r="D51" t="s">
        <v>26</v>
      </c>
      <c r="E51" t="s">
        <v>16</v>
      </c>
      <c r="F51" s="131"/>
      <c r="G51" s="131"/>
      <c r="H51" s="131"/>
      <c r="I51" s="131"/>
      <c r="J51" s="170"/>
      <c r="K51" s="170"/>
      <c r="L51" s="170"/>
      <c r="M51" s="170"/>
      <c r="N51" s="170"/>
      <c r="O51" s="131"/>
    </row>
    <row r="52" spans="1:15">
      <c r="A52" t="str">
        <f>F_Inputs!A52</f>
        <v>ANH</v>
      </c>
      <c r="B52" t="s">
        <v>502</v>
      </c>
      <c r="C52" t="s">
        <v>503</v>
      </c>
      <c r="D52" t="s">
        <v>26</v>
      </c>
      <c r="E52" t="s">
        <v>16</v>
      </c>
      <c r="F52" s="131"/>
      <c r="G52" s="131"/>
      <c r="H52" s="131"/>
      <c r="I52" s="131"/>
      <c r="J52" s="170"/>
      <c r="K52" s="170"/>
      <c r="L52" s="170"/>
      <c r="M52" s="170"/>
      <c r="N52" s="170"/>
      <c r="O52" s="131"/>
    </row>
    <row r="53" spans="1:15">
      <c r="A53" t="str">
        <f>F_Inputs!A53</f>
        <v>ANH</v>
      </c>
      <c r="B53" t="s">
        <v>36</v>
      </c>
      <c r="C53" t="s">
        <v>504</v>
      </c>
      <c r="D53" t="s">
        <v>26</v>
      </c>
      <c r="E53" t="s">
        <v>16</v>
      </c>
      <c r="F53" s="131"/>
      <c r="G53" s="131"/>
      <c r="H53" s="131"/>
      <c r="I53" s="131"/>
      <c r="J53" s="131"/>
      <c r="K53" s="131"/>
      <c r="L53" s="170"/>
      <c r="M53" s="170"/>
      <c r="N53" s="170"/>
      <c r="O53" s="131"/>
    </row>
    <row r="54" spans="1:15">
      <c r="A54" t="str">
        <f>F_Inputs!A54</f>
        <v>ANH</v>
      </c>
      <c r="B54" t="s">
        <v>505</v>
      </c>
      <c r="C54" t="s">
        <v>506</v>
      </c>
      <c r="D54" t="s">
        <v>26</v>
      </c>
      <c r="E54" t="s">
        <v>16</v>
      </c>
      <c r="F54" s="131"/>
      <c r="G54" s="131"/>
      <c r="H54" s="131"/>
      <c r="I54" s="131"/>
      <c r="J54" s="131"/>
      <c r="K54" s="131"/>
      <c r="L54" s="170"/>
      <c r="M54" s="170"/>
      <c r="N54" s="170"/>
      <c r="O54" s="131"/>
    </row>
    <row r="55" spans="1:15">
      <c r="A55" t="str">
        <f>F_Inputs!A55</f>
        <v>ANH</v>
      </c>
      <c r="B55" t="s">
        <v>507</v>
      </c>
      <c r="C55" t="s">
        <v>506</v>
      </c>
      <c r="D55" t="s">
        <v>26</v>
      </c>
      <c r="E55" t="s">
        <v>16</v>
      </c>
      <c r="F55" s="131"/>
      <c r="G55" s="131"/>
      <c r="H55" s="131"/>
      <c r="I55" s="131"/>
      <c r="J55" s="131"/>
      <c r="K55" s="131"/>
      <c r="L55" s="170"/>
      <c r="M55" s="170"/>
      <c r="N55" s="170"/>
      <c r="O55" s="131"/>
    </row>
    <row r="56" spans="1:15">
      <c r="A56" t="str">
        <f>F_Inputs!A56</f>
        <v>ANH</v>
      </c>
      <c r="B56" t="s">
        <v>37</v>
      </c>
      <c r="C56" t="s">
        <v>508</v>
      </c>
      <c r="D56" t="s">
        <v>26</v>
      </c>
      <c r="E56" t="s">
        <v>16</v>
      </c>
      <c r="F56" s="131"/>
      <c r="G56" s="131"/>
      <c r="H56" s="131"/>
      <c r="I56" s="131"/>
      <c r="J56" s="131"/>
      <c r="K56" s="131"/>
      <c r="L56" s="170"/>
      <c r="M56" s="170"/>
      <c r="N56" s="170"/>
      <c r="O56" s="131"/>
    </row>
    <row r="57" spans="1:15">
      <c r="A57" t="str">
        <f>F_Inputs!A57</f>
        <v>ANH</v>
      </c>
      <c r="B57" t="s">
        <v>509</v>
      </c>
      <c r="C57" t="s">
        <v>510</v>
      </c>
      <c r="D57" t="s">
        <v>26</v>
      </c>
      <c r="E57" t="s">
        <v>16</v>
      </c>
      <c r="F57" s="131"/>
      <c r="G57" s="131"/>
      <c r="H57" s="131"/>
      <c r="I57" s="131"/>
      <c r="J57" s="131"/>
      <c r="K57" s="131"/>
      <c r="L57" s="170"/>
      <c r="M57" s="170"/>
      <c r="N57" s="170"/>
      <c r="O57" s="131"/>
    </row>
    <row r="58" spans="1:15">
      <c r="A58" t="str">
        <f>F_Inputs!A58</f>
        <v>ANH</v>
      </c>
      <c r="B58" t="s">
        <v>511</v>
      </c>
      <c r="C58" t="s">
        <v>510</v>
      </c>
      <c r="D58" t="s">
        <v>26</v>
      </c>
      <c r="E58" t="s">
        <v>16</v>
      </c>
      <c r="F58" s="131"/>
      <c r="G58" s="131"/>
      <c r="H58" s="131"/>
      <c r="I58" s="131"/>
      <c r="J58" s="131"/>
      <c r="K58" s="131"/>
      <c r="L58" s="170"/>
      <c r="M58" s="170"/>
      <c r="N58" s="170"/>
      <c r="O58" s="131"/>
    </row>
    <row r="59" spans="1:15">
      <c r="A59" t="str">
        <f>F_Inputs!A59</f>
        <v>ANH</v>
      </c>
      <c r="B59" t="s">
        <v>38</v>
      </c>
      <c r="C59" t="s">
        <v>512</v>
      </c>
      <c r="D59" t="s">
        <v>26</v>
      </c>
      <c r="E59" t="s">
        <v>16</v>
      </c>
      <c r="F59" s="131"/>
      <c r="G59" s="131"/>
      <c r="H59" s="131"/>
      <c r="I59" s="131"/>
      <c r="J59" s="131"/>
      <c r="K59" s="131"/>
      <c r="L59" s="170"/>
      <c r="M59" s="170"/>
      <c r="N59" s="170"/>
      <c r="O59" s="131"/>
    </row>
    <row r="60" spans="1:15">
      <c r="A60" t="str">
        <f>F_Inputs!A60</f>
        <v>ANH</v>
      </c>
      <c r="B60" t="s">
        <v>39</v>
      </c>
      <c r="C60" t="s">
        <v>513</v>
      </c>
      <c r="D60" t="s">
        <v>26</v>
      </c>
      <c r="E60" t="s">
        <v>16</v>
      </c>
      <c r="F60" s="131"/>
      <c r="G60" s="131"/>
      <c r="H60" s="131"/>
      <c r="I60" s="131"/>
      <c r="J60" s="131"/>
      <c r="K60" s="131"/>
      <c r="L60" s="170"/>
      <c r="M60" s="170"/>
      <c r="N60" s="170"/>
      <c r="O60" s="131"/>
    </row>
    <row r="61" spans="1:15">
      <c r="A61" t="str">
        <f>F_Inputs!A61</f>
        <v>ANH</v>
      </c>
      <c r="B61" t="s">
        <v>40</v>
      </c>
      <c r="C61" t="s">
        <v>513</v>
      </c>
      <c r="D61" t="s">
        <v>26</v>
      </c>
      <c r="E61" t="s">
        <v>16</v>
      </c>
      <c r="F61" s="131"/>
      <c r="G61" s="131"/>
      <c r="H61" s="131"/>
      <c r="I61" s="131"/>
      <c r="J61" s="131"/>
      <c r="K61" s="131"/>
      <c r="L61" s="170"/>
      <c r="M61" s="170"/>
      <c r="N61" s="170"/>
      <c r="O61" s="131"/>
    </row>
    <row r="62" spans="1:15">
      <c r="A62" t="str">
        <f>F_Inputs!A62</f>
        <v>ANH</v>
      </c>
      <c r="B62" t="s">
        <v>41</v>
      </c>
      <c r="C62" t="s">
        <v>514</v>
      </c>
      <c r="D62" t="s">
        <v>26</v>
      </c>
      <c r="E62" t="s">
        <v>16</v>
      </c>
      <c r="F62" s="131"/>
      <c r="G62" s="131"/>
      <c r="H62" s="131"/>
      <c r="I62" s="131"/>
      <c r="J62" s="131"/>
      <c r="K62" s="131"/>
      <c r="L62" s="131"/>
      <c r="M62" s="131"/>
      <c r="N62" s="170"/>
      <c r="O62" s="131"/>
    </row>
    <row r="63" spans="1:15">
      <c r="A63" t="str">
        <f>F_Inputs!A63</f>
        <v>ANH</v>
      </c>
      <c r="B63" t="s">
        <v>42</v>
      </c>
      <c r="C63" t="s">
        <v>515</v>
      </c>
      <c r="D63" t="s">
        <v>26</v>
      </c>
      <c r="E63" t="s">
        <v>16</v>
      </c>
      <c r="F63" s="131"/>
      <c r="G63" s="131"/>
      <c r="H63" s="131"/>
      <c r="I63" s="131"/>
      <c r="J63" s="131"/>
      <c r="K63" s="131"/>
      <c r="L63" s="131"/>
      <c r="M63" s="131"/>
      <c r="N63" s="170"/>
      <c r="O63" s="131"/>
    </row>
    <row r="64" spans="1:15">
      <c r="A64" t="str">
        <f>F_Inputs!A64</f>
        <v>ANH</v>
      </c>
      <c r="B64" t="s">
        <v>43</v>
      </c>
      <c r="C64" t="s">
        <v>515</v>
      </c>
      <c r="D64" t="s">
        <v>26</v>
      </c>
      <c r="E64" t="s">
        <v>16</v>
      </c>
      <c r="F64" s="131"/>
      <c r="G64" s="131"/>
      <c r="H64" s="131"/>
      <c r="I64" s="131"/>
      <c r="J64" s="131"/>
      <c r="K64" s="131"/>
      <c r="L64" s="131"/>
      <c r="M64" s="131"/>
      <c r="N64" s="170"/>
      <c r="O64" s="131"/>
    </row>
    <row r="65" spans="1:16">
      <c r="A65" t="str">
        <f>F_Inputs!A65</f>
        <v>ANH</v>
      </c>
      <c r="B65" t="s">
        <v>44</v>
      </c>
      <c r="C65" t="s">
        <v>516</v>
      </c>
      <c r="D65" t="s">
        <v>439</v>
      </c>
      <c r="E65" t="s">
        <v>16</v>
      </c>
      <c r="F65" s="172"/>
      <c r="G65" s="172"/>
      <c r="H65" s="172"/>
      <c r="I65" s="172"/>
      <c r="J65" s="172"/>
      <c r="K65" s="172"/>
      <c r="L65" s="172"/>
      <c r="M65" s="172"/>
      <c r="N65" s="172"/>
      <c r="O65" s="133"/>
    </row>
    <row r="66" spans="1:16">
      <c r="A66" t="str">
        <f>F_Inputs!A66</f>
        <v>ANH</v>
      </c>
      <c r="B66" t="s">
        <v>45</v>
      </c>
      <c r="C66" t="s">
        <v>517</v>
      </c>
      <c r="D66" t="s">
        <v>439</v>
      </c>
      <c r="E66" t="s">
        <v>16</v>
      </c>
      <c r="F66" s="172"/>
      <c r="G66" s="172"/>
      <c r="H66" s="172"/>
      <c r="I66" s="172"/>
      <c r="J66" s="172"/>
      <c r="K66" s="172"/>
      <c r="L66" s="172"/>
      <c r="M66" s="172"/>
      <c r="N66" s="172"/>
      <c r="O66" s="133"/>
    </row>
    <row r="67" spans="1:16">
      <c r="A67" t="str">
        <f>F_Inputs!A67</f>
        <v>ANH</v>
      </c>
      <c r="B67" t="s">
        <v>46</v>
      </c>
      <c r="C67" t="s">
        <v>518</v>
      </c>
      <c r="D67" t="s">
        <v>439</v>
      </c>
      <c r="E67" t="s">
        <v>16</v>
      </c>
      <c r="F67" s="172"/>
      <c r="G67" s="172"/>
      <c r="H67" s="172"/>
      <c r="I67" s="172"/>
      <c r="J67" s="172"/>
      <c r="K67" s="172"/>
      <c r="L67" s="172"/>
      <c r="M67" s="172"/>
      <c r="N67" s="172"/>
      <c r="O67" s="133"/>
    </row>
    <row r="68" spans="1:16">
      <c r="A68" t="str">
        <f>F_Inputs!A68</f>
        <v>ANH</v>
      </c>
      <c r="B68" t="s">
        <v>47</v>
      </c>
      <c r="C68" t="s">
        <v>519</v>
      </c>
      <c r="D68" t="s">
        <v>439</v>
      </c>
      <c r="E68" t="s">
        <v>16</v>
      </c>
      <c r="F68" s="172"/>
      <c r="G68" s="172"/>
      <c r="H68" s="172"/>
      <c r="I68" s="172"/>
      <c r="J68" s="172"/>
      <c r="K68" s="172"/>
      <c r="L68" s="172"/>
      <c r="M68" s="172"/>
      <c r="N68" s="172"/>
      <c r="O68" s="133"/>
    </row>
    <row r="69" spans="1:16">
      <c r="A69" t="str">
        <f>F_Inputs!A69</f>
        <v>ANH</v>
      </c>
      <c r="B69" t="s">
        <v>48</v>
      </c>
      <c r="C69" t="s">
        <v>520</v>
      </c>
      <c r="D69" t="s">
        <v>439</v>
      </c>
      <c r="E69" t="s">
        <v>16</v>
      </c>
      <c r="F69" s="172"/>
      <c r="G69" s="172"/>
      <c r="H69" s="172"/>
      <c r="I69" s="172"/>
      <c r="J69" s="172"/>
      <c r="K69" s="172"/>
      <c r="L69" s="172"/>
      <c r="M69" s="172"/>
      <c r="N69" s="172"/>
      <c r="O69" s="133"/>
    </row>
    <row r="70" spans="1:16">
      <c r="A70" t="str">
        <f>F_Inputs!A70</f>
        <v>ANH</v>
      </c>
      <c r="B70" t="s">
        <v>49</v>
      </c>
      <c r="C70" t="s">
        <v>521</v>
      </c>
      <c r="D70" t="s">
        <v>439</v>
      </c>
      <c r="E70" t="s">
        <v>16</v>
      </c>
      <c r="F70" s="172"/>
      <c r="G70" s="172"/>
      <c r="H70" s="172"/>
      <c r="I70" s="172"/>
      <c r="J70" s="172"/>
      <c r="K70" s="172"/>
      <c r="L70" s="172"/>
      <c r="M70" s="172"/>
      <c r="N70" s="172"/>
      <c r="O70" s="133"/>
    </row>
    <row r="71" spans="1:16">
      <c r="A71" t="str">
        <f>F_Inputs!A71</f>
        <v>ANH</v>
      </c>
      <c r="B71" t="s">
        <v>50</v>
      </c>
      <c r="C71" t="s">
        <v>522</v>
      </c>
      <c r="D71" t="s">
        <v>439</v>
      </c>
      <c r="E71" t="s">
        <v>16</v>
      </c>
      <c r="F71" s="172"/>
      <c r="G71" s="172"/>
      <c r="H71" s="172"/>
      <c r="I71" s="172"/>
      <c r="J71" s="172"/>
      <c r="K71" s="172"/>
      <c r="L71" s="172"/>
      <c r="M71" s="172"/>
      <c r="N71" s="172"/>
      <c r="O71" s="133"/>
    </row>
    <row r="72" spans="1:16">
      <c r="A72" t="str">
        <f>F_Inputs!A72</f>
        <v>ANH</v>
      </c>
      <c r="B72" t="s">
        <v>51</v>
      </c>
      <c r="C72" t="s">
        <v>523</v>
      </c>
      <c r="D72" t="s">
        <v>439</v>
      </c>
      <c r="E72" t="s">
        <v>16</v>
      </c>
      <c r="F72" s="172"/>
      <c r="G72" s="172"/>
      <c r="H72" s="172"/>
      <c r="I72" s="172"/>
      <c r="J72" s="172"/>
      <c r="K72" s="172"/>
      <c r="L72" s="172"/>
      <c r="M72" s="172"/>
      <c r="N72" s="172"/>
      <c r="O72" s="133"/>
    </row>
    <row r="73" spans="1:16">
      <c r="A73" t="str">
        <f>F_Inputs!A73</f>
        <v>ANH</v>
      </c>
      <c r="B73" t="s">
        <v>52</v>
      </c>
      <c r="C73" t="s">
        <v>524</v>
      </c>
      <c r="D73" t="s">
        <v>439</v>
      </c>
      <c r="E73" t="s">
        <v>16</v>
      </c>
      <c r="F73" s="172"/>
      <c r="G73" s="172"/>
      <c r="H73" s="172"/>
      <c r="I73" s="172"/>
      <c r="J73" s="172"/>
      <c r="K73" s="172"/>
      <c r="L73" s="172"/>
      <c r="M73" s="172"/>
      <c r="N73" s="172"/>
      <c r="O73" s="133"/>
    </row>
    <row r="74" spans="1:16">
      <c r="A74" t="str">
        <f>F_Inputs!A74</f>
        <v>ANH</v>
      </c>
      <c r="B74" t="s">
        <v>53</v>
      </c>
      <c r="C74" t="s">
        <v>525</v>
      </c>
      <c r="D74" t="s">
        <v>439</v>
      </c>
      <c r="E74" t="s">
        <v>16</v>
      </c>
      <c r="F74" s="172"/>
      <c r="G74" s="172"/>
      <c r="H74" s="172"/>
      <c r="I74" s="172"/>
      <c r="J74" s="172"/>
      <c r="K74" s="172"/>
      <c r="L74" s="172"/>
      <c r="M74" s="172"/>
      <c r="N74" s="172"/>
      <c r="O74" s="133"/>
    </row>
    <row r="75" spans="1:16">
      <c r="A75" t="str">
        <f>F_Inputs!A75</f>
        <v>ANH</v>
      </c>
      <c r="B75" t="s">
        <v>54</v>
      </c>
      <c r="C75" t="s">
        <v>526</v>
      </c>
      <c r="D75" t="s">
        <v>439</v>
      </c>
      <c r="E75" t="s">
        <v>16</v>
      </c>
      <c r="F75" s="172"/>
      <c r="G75" s="172"/>
      <c r="H75" s="172"/>
      <c r="I75" s="172"/>
      <c r="J75" s="172"/>
      <c r="K75" s="172"/>
      <c r="L75" s="172"/>
      <c r="M75" s="172"/>
      <c r="N75" s="172"/>
      <c r="O75" s="133"/>
    </row>
    <row r="76" spans="1:16">
      <c r="A76" t="str">
        <f>F_Inputs!A76</f>
        <v>ANH</v>
      </c>
      <c r="B76" t="s">
        <v>527</v>
      </c>
      <c r="C76" t="s">
        <v>528</v>
      </c>
      <c r="D76" t="s">
        <v>439</v>
      </c>
      <c r="E76" t="s">
        <v>16</v>
      </c>
      <c r="F76" s="172"/>
      <c r="G76" s="172"/>
      <c r="H76" s="172"/>
      <c r="I76" s="172"/>
      <c r="J76" s="172"/>
      <c r="K76" s="172"/>
      <c r="L76" s="172"/>
      <c r="M76" s="172"/>
      <c r="N76" s="172"/>
      <c r="O76" s="133"/>
    </row>
    <row r="77" spans="1:16">
      <c r="B77" s="95" t="s">
        <v>188</v>
      </c>
      <c r="C77" s="152" t="s">
        <v>189</v>
      </c>
      <c r="D77" t="s">
        <v>26</v>
      </c>
      <c r="E77" t="s">
        <v>16</v>
      </c>
      <c r="F77" s="133"/>
      <c r="G77" s="133"/>
      <c r="H77" s="133"/>
      <c r="I77" s="133"/>
      <c r="J77" s="133"/>
      <c r="K77" s="133"/>
      <c r="L77" s="133"/>
      <c r="M77" s="170">
        <v>6</v>
      </c>
      <c r="N77" s="133"/>
      <c r="O77" s="133"/>
      <c r="P77" t="s">
        <v>607</v>
      </c>
    </row>
    <row r="78" spans="1:16">
      <c r="B78" s="95" t="s">
        <v>190</v>
      </c>
      <c r="C78" s="152" t="s">
        <v>191</v>
      </c>
      <c r="D78" t="s">
        <v>26</v>
      </c>
      <c r="E78" t="s">
        <v>16</v>
      </c>
      <c r="F78" s="133"/>
      <c r="G78" s="133"/>
      <c r="H78" s="133"/>
      <c r="I78" s="133"/>
      <c r="J78" s="133"/>
      <c r="K78" s="133"/>
      <c r="L78" s="133"/>
      <c r="M78" s="170">
        <v>4</v>
      </c>
      <c r="N78" s="133"/>
      <c r="O78" s="133"/>
      <c r="P78" t="s">
        <v>607</v>
      </c>
    </row>
    <row r="79" spans="1:16">
      <c r="B79" s="95" t="s">
        <v>192</v>
      </c>
      <c r="C79" s="152" t="s">
        <v>193</v>
      </c>
      <c r="D79" t="s">
        <v>26</v>
      </c>
      <c r="E79" t="s">
        <v>16</v>
      </c>
      <c r="F79" s="133"/>
      <c r="G79" s="133"/>
      <c r="H79" s="133"/>
      <c r="I79" s="133"/>
      <c r="J79" s="133"/>
      <c r="K79" s="133"/>
      <c r="L79" s="133"/>
      <c r="M79" s="172"/>
      <c r="N79" s="133"/>
      <c r="O79" s="133"/>
    </row>
    <row r="80" spans="1:16">
      <c r="B80" s="95" t="s">
        <v>194</v>
      </c>
      <c r="C80" s="152" t="s">
        <v>195</v>
      </c>
      <c r="D80" t="s">
        <v>26</v>
      </c>
      <c r="E80" t="s">
        <v>16</v>
      </c>
      <c r="F80" s="133"/>
      <c r="G80" s="133"/>
      <c r="H80" s="133"/>
      <c r="I80" s="133"/>
      <c r="J80" s="133"/>
      <c r="K80" s="133"/>
      <c r="L80" s="133"/>
      <c r="M80" s="133"/>
      <c r="N80" s="170"/>
      <c r="O80" s="133"/>
    </row>
    <row r="81" spans="2:16">
      <c r="B81" s="95" t="s">
        <v>196</v>
      </c>
      <c r="C81" s="152" t="s">
        <v>197</v>
      </c>
      <c r="D81" t="s">
        <v>26</v>
      </c>
      <c r="E81" t="s">
        <v>16</v>
      </c>
      <c r="F81" s="133"/>
      <c r="G81" s="133"/>
      <c r="H81" s="133"/>
      <c r="I81" s="133"/>
      <c r="J81" s="133"/>
      <c r="K81" s="133"/>
      <c r="L81" s="133"/>
      <c r="M81" s="133"/>
      <c r="N81" s="172"/>
      <c r="O81" s="133"/>
    </row>
    <row r="82" spans="2:16">
      <c r="B82" s="95" t="s">
        <v>198</v>
      </c>
      <c r="C82" s="152" t="s">
        <v>199</v>
      </c>
      <c r="D82" t="s">
        <v>26</v>
      </c>
      <c r="E82" t="s">
        <v>16</v>
      </c>
      <c r="F82" s="133"/>
      <c r="G82" s="133"/>
      <c r="H82" s="133"/>
      <c r="I82" s="133"/>
      <c r="J82" s="133"/>
      <c r="K82" s="133"/>
      <c r="L82" s="133"/>
      <c r="M82" s="133"/>
      <c r="N82" s="172"/>
      <c r="O82" s="133"/>
    </row>
    <row r="83" spans="2:16">
      <c r="B83" s="95" t="s">
        <v>291</v>
      </c>
      <c r="C83" s="151" t="s">
        <v>536</v>
      </c>
      <c r="D83" t="s">
        <v>26</v>
      </c>
      <c r="E83" t="s">
        <v>16</v>
      </c>
      <c r="L83" s="180"/>
    </row>
    <row r="84" spans="2:16">
      <c r="B84" s="95" t="s">
        <v>323</v>
      </c>
      <c r="C84" s="151" t="s">
        <v>537</v>
      </c>
      <c r="D84" t="s">
        <v>26</v>
      </c>
      <c r="E84" t="s">
        <v>16</v>
      </c>
      <c r="L84" s="180"/>
    </row>
    <row r="85" spans="2:16">
      <c r="B85" s="95" t="s">
        <v>352</v>
      </c>
      <c r="C85" s="151" t="s">
        <v>538</v>
      </c>
      <c r="D85" t="s">
        <v>26</v>
      </c>
      <c r="E85" t="s">
        <v>16</v>
      </c>
      <c r="L85" s="180"/>
    </row>
    <row r="86" spans="2:16">
      <c r="B86" s="95" t="s">
        <v>293</v>
      </c>
      <c r="C86" s="151" t="s">
        <v>539</v>
      </c>
      <c r="D86" t="s">
        <v>26</v>
      </c>
      <c r="E86" t="s">
        <v>16</v>
      </c>
      <c r="N86" s="82"/>
    </row>
    <row r="87" spans="2:16">
      <c r="B87" s="95" t="s">
        <v>325</v>
      </c>
      <c r="C87" s="151" t="s">
        <v>540</v>
      </c>
      <c r="D87" t="s">
        <v>26</v>
      </c>
      <c r="E87" t="s">
        <v>16</v>
      </c>
      <c r="N87" s="82"/>
    </row>
    <row r="88" spans="2:16">
      <c r="B88" s="95" t="s">
        <v>354</v>
      </c>
      <c r="C88" s="151" t="s">
        <v>541</v>
      </c>
      <c r="D88" t="s">
        <v>26</v>
      </c>
      <c r="E88" t="s">
        <v>16</v>
      </c>
      <c r="N88" s="82"/>
    </row>
    <row r="89" spans="2:16">
      <c r="C89" s="194" t="s">
        <v>551</v>
      </c>
      <c r="D89" t="s">
        <v>26</v>
      </c>
      <c r="E89" t="s">
        <v>16</v>
      </c>
      <c r="M89" s="188"/>
      <c r="N89" s="188"/>
      <c r="O89" s="133"/>
      <c r="P89" s="148"/>
    </row>
    <row r="90" spans="2:16">
      <c r="C90" s="194" t="s">
        <v>552</v>
      </c>
      <c r="D90" t="s">
        <v>26</v>
      </c>
      <c r="E90" t="s">
        <v>16</v>
      </c>
      <c r="M90" s="188"/>
      <c r="N90" s="188"/>
      <c r="O90" s="133"/>
      <c r="P90" s="148"/>
    </row>
    <row r="91" spans="2:16">
      <c r="C91" s="194" t="s">
        <v>553</v>
      </c>
      <c r="D91" t="s">
        <v>26</v>
      </c>
      <c r="E91" t="s">
        <v>16</v>
      </c>
      <c r="M91" s="188"/>
      <c r="N91" s="188"/>
      <c r="O91" s="133"/>
      <c r="P91" s="148"/>
    </row>
  </sheetData>
  <pageMargins left="0.70866141732283472" right="0.70866141732283472" top="0.74803149606299213" bottom="0.74803149606299213" header="0.31496062992125984" footer="0.31496062992125984"/>
  <pageSetup paperSize="9" scale="56" fitToHeight="0" orientation="landscape"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88"/>
  <sheetViews>
    <sheetView zoomScale="80" zoomScaleNormal="80" workbookViewId="0"/>
  </sheetViews>
  <sheetFormatPr defaultColWidth="9.7109375" defaultRowHeight="12.75"/>
  <cols>
    <col min="1" max="1" width="8.42578125" bestFit="1" customWidth="1"/>
    <col min="2" max="2" width="20.28515625" bestFit="1" customWidth="1"/>
    <col min="3" max="3" width="96.7109375" bestFit="1" customWidth="1"/>
    <col min="4" max="4" width="7.7109375" bestFit="1" customWidth="1"/>
    <col min="5" max="5" width="17.7109375" bestFit="1" customWidth="1"/>
    <col min="6" max="15" width="8.42578125" bestFit="1" customWidth="1"/>
    <col min="16" max="16" width="10.7109375" customWidth="1"/>
  </cols>
  <sheetData>
    <row r="2" spans="1:15">
      <c r="A2" t="s">
        <v>0</v>
      </c>
      <c r="B2" t="s">
        <v>1</v>
      </c>
      <c r="C2" t="s">
        <v>2</v>
      </c>
      <c r="D2" t="s">
        <v>3</v>
      </c>
      <c r="E2" t="s">
        <v>4</v>
      </c>
      <c r="F2" t="s">
        <v>5</v>
      </c>
      <c r="G2" t="s">
        <v>6</v>
      </c>
      <c r="H2" t="s">
        <v>7</v>
      </c>
      <c r="I2" t="s">
        <v>8</v>
      </c>
      <c r="J2" t="s">
        <v>9</v>
      </c>
      <c r="K2" t="s">
        <v>10</v>
      </c>
      <c r="L2" t="s">
        <v>11</v>
      </c>
      <c r="M2" t="s">
        <v>12</v>
      </c>
      <c r="N2" t="s">
        <v>13</v>
      </c>
      <c r="O2" t="s">
        <v>14</v>
      </c>
    </row>
    <row r="4" spans="1:15">
      <c r="A4" t="str">
        <f>F_Inputs!A4</f>
        <v>ANH</v>
      </c>
      <c r="B4" t="s">
        <v>426</v>
      </c>
      <c r="C4" t="s">
        <v>427</v>
      </c>
      <c r="D4" t="s">
        <v>15</v>
      </c>
      <c r="E4" t="s">
        <v>16</v>
      </c>
      <c r="F4" s="129"/>
      <c r="G4" s="129"/>
      <c r="H4" s="129"/>
      <c r="I4" s="129"/>
      <c r="J4" s="129"/>
      <c r="K4" s="129"/>
      <c r="L4" s="129"/>
      <c r="M4" s="129"/>
      <c r="N4" s="129"/>
      <c r="O4" s="168">
        <f>IF(InpOverride!O4="",F_Inputs!O4,InpOverride!O4)</f>
        <v>2</v>
      </c>
    </row>
    <row r="5" spans="1:15">
      <c r="A5" t="str">
        <f>F_Inputs!A5</f>
        <v>ANH</v>
      </c>
      <c r="B5" t="s">
        <v>17</v>
      </c>
      <c r="C5" t="s">
        <v>428</v>
      </c>
      <c r="D5" t="s">
        <v>18</v>
      </c>
      <c r="E5" t="s">
        <v>16</v>
      </c>
      <c r="F5" s="129"/>
      <c r="G5" s="129"/>
      <c r="H5" s="129"/>
      <c r="I5" s="129"/>
      <c r="J5" s="129"/>
      <c r="K5" s="129"/>
      <c r="L5" s="129"/>
      <c r="M5" s="129"/>
      <c r="N5" s="129"/>
      <c r="O5" s="168" t="b">
        <f>IF(InpOverride!O5="",F_Inputs!O5,InpOverride!O5)</f>
        <v>1</v>
      </c>
    </row>
    <row r="6" spans="1:15">
      <c r="A6" t="str">
        <f>F_Inputs!A6</f>
        <v>ANH</v>
      </c>
      <c r="B6" t="s">
        <v>19</v>
      </c>
      <c r="C6" t="s">
        <v>429</v>
      </c>
      <c r="D6" t="s">
        <v>20</v>
      </c>
      <c r="E6" t="s">
        <v>16</v>
      </c>
      <c r="F6" s="130"/>
      <c r="G6" s="130"/>
      <c r="H6" s="130"/>
      <c r="I6" s="130"/>
      <c r="J6" s="130"/>
      <c r="K6" s="130"/>
      <c r="L6" s="130"/>
      <c r="M6" s="130"/>
      <c r="N6" s="130"/>
      <c r="O6" s="169">
        <f>IF(InpOverride!O6="",F_Inputs!O6,InpOverride!O6)</f>
        <v>0.02</v>
      </c>
    </row>
    <row r="7" spans="1:15">
      <c r="A7" t="str">
        <f>F_Inputs!A7</f>
        <v>ANH</v>
      </c>
      <c r="B7" t="s">
        <v>21</v>
      </c>
      <c r="C7" t="s">
        <v>430</v>
      </c>
      <c r="D7" t="s">
        <v>20</v>
      </c>
      <c r="E7" t="s">
        <v>16</v>
      </c>
      <c r="F7" s="130"/>
      <c r="G7" s="130"/>
      <c r="H7" s="130"/>
      <c r="I7" s="130"/>
      <c r="J7" s="130"/>
      <c r="K7" s="130"/>
      <c r="L7" s="130"/>
      <c r="M7" s="130"/>
      <c r="N7" s="130"/>
      <c r="O7" s="169">
        <f>IF(InpOverride!O7="",F_Inputs!O7,InpOverride!O7)</f>
        <v>0.03</v>
      </c>
    </row>
    <row r="8" spans="1:15">
      <c r="A8" t="str">
        <f>F_Inputs!A8</f>
        <v>ANH</v>
      </c>
      <c r="B8" t="s">
        <v>22</v>
      </c>
      <c r="C8" t="s">
        <v>431</v>
      </c>
      <c r="D8" t="s">
        <v>20</v>
      </c>
      <c r="E8" t="s">
        <v>16</v>
      </c>
      <c r="F8" s="130"/>
      <c r="G8" s="130"/>
      <c r="H8" s="130"/>
      <c r="I8" s="130"/>
      <c r="J8" s="130"/>
      <c r="K8" s="130"/>
      <c r="L8" s="130"/>
      <c r="M8" s="130"/>
      <c r="N8" s="130"/>
      <c r="O8" s="169">
        <f>IF(InpOverride!O8="",F_Inputs!O8,InpOverride!O8)</f>
        <v>0.03</v>
      </c>
    </row>
    <row r="9" spans="1:15">
      <c r="A9" t="str">
        <f>F_Inputs!A9</f>
        <v>ANH</v>
      </c>
      <c r="B9" t="s">
        <v>23</v>
      </c>
      <c r="C9" t="s">
        <v>432</v>
      </c>
      <c r="D9" t="s">
        <v>20</v>
      </c>
      <c r="E9" t="s">
        <v>16</v>
      </c>
      <c r="F9" s="130"/>
      <c r="G9" s="130"/>
      <c r="H9" s="130"/>
      <c r="I9" s="130"/>
      <c r="J9" s="130"/>
      <c r="K9" s="130"/>
      <c r="L9" s="130"/>
      <c r="M9" s="130"/>
      <c r="N9" s="130"/>
      <c r="O9" s="169">
        <f>IF(InpOverride!O9="",F_Inputs!O9,InpOverride!O9)</f>
        <v>3.5999999999999997E-2</v>
      </c>
    </row>
    <row r="10" spans="1:15">
      <c r="A10" t="str">
        <f>F_Inputs!A10</f>
        <v>ANH</v>
      </c>
      <c r="B10" t="s">
        <v>433</v>
      </c>
      <c r="C10" t="s">
        <v>432</v>
      </c>
      <c r="D10" t="s">
        <v>20</v>
      </c>
      <c r="E10" t="s">
        <v>16</v>
      </c>
      <c r="F10" s="130"/>
      <c r="G10" s="130"/>
      <c r="H10" s="130"/>
      <c r="I10" s="130"/>
      <c r="J10" s="130"/>
      <c r="K10" s="130"/>
      <c r="L10" s="130"/>
      <c r="M10" s="130"/>
      <c r="N10" s="130"/>
      <c r="O10" s="169">
        <f>IF(InpOverride!O10="",F_Inputs!O10,InpOverride!O10)</f>
        <v>3.5999999999999997E-2</v>
      </c>
    </row>
    <row r="11" spans="1:15">
      <c r="A11" t="str">
        <f>F_Inputs!A11</f>
        <v>ANH</v>
      </c>
      <c r="B11" t="s">
        <v>434</v>
      </c>
      <c r="C11" t="s">
        <v>432</v>
      </c>
      <c r="D11" t="s">
        <v>20</v>
      </c>
      <c r="E11" t="s">
        <v>16</v>
      </c>
      <c r="F11" s="130"/>
      <c r="G11" s="130"/>
      <c r="H11" s="130"/>
      <c r="I11" s="130"/>
      <c r="J11" s="130"/>
      <c r="K11" s="130"/>
      <c r="L11" s="130"/>
      <c r="M11" s="130"/>
      <c r="N11" s="130"/>
      <c r="O11" s="169">
        <f>IF(InpOverride!O11="",F_Inputs!O11,InpOverride!O11)</f>
        <v>0</v>
      </c>
    </row>
    <row r="12" spans="1:15">
      <c r="A12" t="str">
        <f>F_Inputs!A12</f>
        <v>ANH</v>
      </c>
      <c r="B12" t="s">
        <v>24</v>
      </c>
      <c r="C12" t="s">
        <v>435</v>
      </c>
      <c r="D12" t="s">
        <v>20</v>
      </c>
      <c r="E12" t="s">
        <v>16</v>
      </c>
      <c r="F12" s="130"/>
      <c r="G12" s="130"/>
      <c r="H12" s="130"/>
      <c r="I12" s="130"/>
      <c r="J12" s="130"/>
      <c r="K12" s="130"/>
      <c r="L12" s="130"/>
      <c r="M12" s="130"/>
      <c r="N12" s="130"/>
      <c r="O12" s="169">
        <f>IF(InpOverride!O12="",F_Inputs!O12,InpOverride!O12)</f>
        <v>0.06</v>
      </c>
    </row>
    <row r="13" spans="1:15">
      <c r="A13" t="str">
        <f>F_Inputs!A13</f>
        <v>ANH</v>
      </c>
      <c r="B13" t="s">
        <v>25</v>
      </c>
      <c r="C13" t="s">
        <v>436</v>
      </c>
      <c r="D13" t="s">
        <v>26</v>
      </c>
      <c r="E13" t="s">
        <v>16</v>
      </c>
      <c r="F13" s="131"/>
      <c r="G13" s="131"/>
      <c r="H13" s="131"/>
      <c r="I13" s="170">
        <f>IF(InpOverride!I13="",F_Inputs!I13,InpOverride!I13)</f>
        <v>434.346</v>
      </c>
      <c r="J13" s="131"/>
      <c r="K13" s="131"/>
      <c r="L13" s="131"/>
      <c r="M13" s="131"/>
      <c r="N13" s="131"/>
      <c r="O13" s="131"/>
    </row>
    <row r="14" spans="1:15">
      <c r="A14" t="str">
        <f>F_Inputs!A14</f>
        <v>ANH</v>
      </c>
      <c r="B14" t="s">
        <v>27</v>
      </c>
      <c r="C14" t="s">
        <v>437</v>
      </c>
      <c r="D14" t="s">
        <v>26</v>
      </c>
      <c r="E14" t="s">
        <v>16</v>
      </c>
      <c r="F14" s="131"/>
      <c r="G14" s="131"/>
      <c r="H14" s="131"/>
      <c r="I14" s="170">
        <f>IF(InpOverride!I14="",F_Inputs!I14,InpOverride!I14)</f>
        <v>637.02099999999996</v>
      </c>
      <c r="J14" s="131"/>
      <c r="K14" s="131"/>
      <c r="L14" s="131"/>
      <c r="M14" s="131"/>
      <c r="N14" s="131"/>
      <c r="O14" s="131"/>
    </row>
    <row r="15" spans="1:15">
      <c r="A15" t="str">
        <f>F_Inputs!A15</f>
        <v>ANH</v>
      </c>
      <c r="B15" t="s">
        <v>28</v>
      </c>
      <c r="C15" t="s">
        <v>437</v>
      </c>
      <c r="D15" t="s">
        <v>26</v>
      </c>
      <c r="E15" t="s">
        <v>16</v>
      </c>
      <c r="F15" s="131"/>
      <c r="G15" s="131"/>
      <c r="H15" s="131"/>
      <c r="I15" s="170">
        <f>IF(InpOverride!I15="",F_Inputs!I15,InpOverride!I15)</f>
        <v>0</v>
      </c>
      <c r="J15" s="131"/>
      <c r="K15" s="131"/>
      <c r="L15" s="131"/>
      <c r="M15" s="131"/>
      <c r="N15" s="131"/>
      <c r="O15" s="131"/>
    </row>
    <row r="16" spans="1:15">
      <c r="A16" t="str">
        <f>F_Inputs!A16</f>
        <v>ANH</v>
      </c>
      <c r="B16" t="s">
        <v>29</v>
      </c>
      <c r="C16" t="s">
        <v>438</v>
      </c>
      <c r="D16" t="s">
        <v>439</v>
      </c>
      <c r="E16" t="s">
        <v>16</v>
      </c>
      <c r="F16" s="132"/>
      <c r="G16" s="132"/>
      <c r="H16" s="132"/>
      <c r="I16" s="132"/>
      <c r="J16" s="171">
        <f>IF(InpOverride!J16="",F_Inputs!J16,InpOverride!J16)</f>
        <v>0</v>
      </c>
      <c r="K16" s="171">
        <f>IF(InpOverride!K16="",F_Inputs!K16,InpOverride!K16)</f>
        <v>1.34</v>
      </c>
      <c r="L16" s="171">
        <f>IF(InpOverride!L16="",F_Inputs!L16,InpOverride!L16)</f>
        <v>1.05</v>
      </c>
      <c r="M16" s="171">
        <f>IF(InpOverride!M16="",F_Inputs!M16,InpOverride!M16)</f>
        <v>1.19</v>
      </c>
      <c r="N16" s="171">
        <f>IF(InpOverride!N16="",F_Inputs!N16,InpOverride!N16)</f>
        <v>1.1599999999999999</v>
      </c>
      <c r="O16" s="132"/>
    </row>
    <row r="17" spans="1:15">
      <c r="A17" t="str">
        <f>F_Inputs!A17</f>
        <v>ANH</v>
      </c>
      <c r="B17" t="s">
        <v>30</v>
      </c>
      <c r="C17" t="s">
        <v>440</v>
      </c>
      <c r="D17" t="s">
        <v>439</v>
      </c>
      <c r="E17" t="s">
        <v>16</v>
      </c>
      <c r="F17" s="132"/>
      <c r="G17" s="132"/>
      <c r="H17" s="132"/>
      <c r="I17" s="132"/>
      <c r="J17" s="171">
        <f>IF(InpOverride!J17="",F_Inputs!J17,InpOverride!J17)</f>
        <v>0</v>
      </c>
      <c r="K17" s="171">
        <f>IF(InpOverride!K17="",F_Inputs!K17,InpOverride!K17)</f>
        <v>0.86</v>
      </c>
      <c r="L17" s="171">
        <f>IF(InpOverride!L17="",F_Inputs!L17,InpOverride!L17)</f>
        <v>0.72</v>
      </c>
      <c r="M17" s="171">
        <f>IF(InpOverride!M17="",F_Inputs!M17,InpOverride!M17)</f>
        <v>0.73</v>
      </c>
      <c r="N17" s="171">
        <f>IF(InpOverride!N17="",F_Inputs!N17,InpOverride!N17)</f>
        <v>0.12</v>
      </c>
      <c r="O17" s="132"/>
    </row>
    <row r="18" spans="1:15">
      <c r="A18" t="str">
        <f>F_Inputs!A18</f>
        <v>ANH</v>
      </c>
      <c r="B18" t="s">
        <v>31</v>
      </c>
      <c r="C18" t="s">
        <v>440</v>
      </c>
      <c r="D18" t="s">
        <v>439</v>
      </c>
      <c r="E18" t="s">
        <v>16</v>
      </c>
      <c r="F18" s="132"/>
      <c r="G18" s="132"/>
      <c r="H18" s="132"/>
      <c r="I18" s="132"/>
      <c r="J18" s="171">
        <f>IF(InpOverride!J18="",F_Inputs!J18,InpOverride!J18)</f>
        <v>0</v>
      </c>
      <c r="K18" s="171">
        <f>IF(InpOverride!K18="",F_Inputs!K18,InpOverride!K18)</f>
        <v>0</v>
      </c>
      <c r="L18" s="171">
        <f>IF(InpOverride!L18="",F_Inputs!L18,InpOverride!L18)</f>
        <v>0</v>
      </c>
      <c r="M18" s="171">
        <f>IF(InpOverride!M18="",F_Inputs!M18,InpOverride!M18)</f>
        <v>0</v>
      </c>
      <c r="N18" s="171">
        <f>IF(InpOverride!N18="",F_Inputs!N18,InpOverride!N18)</f>
        <v>0</v>
      </c>
      <c r="O18" s="132"/>
    </row>
    <row r="19" spans="1:15">
      <c r="A19" t="str">
        <f>F_Inputs!A19</f>
        <v>ANH</v>
      </c>
      <c r="B19" t="s">
        <v>441</v>
      </c>
      <c r="C19" t="s">
        <v>442</v>
      </c>
      <c r="D19" t="s">
        <v>26</v>
      </c>
      <c r="E19" t="s">
        <v>16</v>
      </c>
      <c r="F19" s="131"/>
      <c r="G19" s="131"/>
      <c r="H19" s="131"/>
      <c r="I19" s="170">
        <f>IF(InpOverride!I19="",F_Inputs!I19,InpOverride!I19)</f>
        <v>0</v>
      </c>
      <c r="J19" s="170">
        <f>IF(InpOverride!J19="",F_Inputs!J19,InpOverride!J19)</f>
        <v>442.96055771519201</v>
      </c>
      <c r="K19" s="170">
        <f>IF(InpOverride!K19="",F_Inputs!K19,InpOverride!K19)</f>
        <v>453.54809035478002</v>
      </c>
      <c r="L19" s="170">
        <f>IF(InpOverride!L19="",F_Inputs!L19,InpOverride!L19)</f>
        <v>467.53549251221801</v>
      </c>
      <c r="M19" s="170">
        <f>IF(InpOverride!M19="",F_Inputs!M19,InpOverride!M19)</f>
        <v>488.385110131033</v>
      </c>
      <c r="N19" s="170">
        <f>IF(InpOverride!N19="",F_Inputs!N19,InpOverride!N19)</f>
        <v>513.40499999999997</v>
      </c>
      <c r="O19" s="131"/>
    </row>
    <row r="20" spans="1:15">
      <c r="A20" t="str">
        <f>F_Inputs!A20</f>
        <v>ANH</v>
      </c>
      <c r="B20" t="s">
        <v>443</v>
      </c>
      <c r="C20" t="s">
        <v>444</v>
      </c>
      <c r="D20" t="s">
        <v>26</v>
      </c>
      <c r="E20" t="s">
        <v>16</v>
      </c>
      <c r="F20" s="131"/>
      <c r="G20" s="131"/>
      <c r="H20" s="131"/>
      <c r="I20" s="170">
        <f>IF(InpOverride!I20="",F_Inputs!I20,InpOverride!I20)</f>
        <v>637.02099999999996</v>
      </c>
      <c r="J20" s="170">
        <f>IF(InpOverride!J20="",F_Inputs!J20,InpOverride!J20)</f>
        <v>649.65529194763997</v>
      </c>
      <c r="K20" s="170">
        <f>IF(InpOverride!K20="",F_Inputs!K20,InpOverride!K20)</f>
        <v>662.06484511011502</v>
      </c>
      <c r="L20" s="170">
        <f>IF(InpOverride!L20="",F_Inputs!L20,InpOverride!L20)</f>
        <v>681.35738411626096</v>
      </c>
      <c r="M20" s="170">
        <f>IF(InpOverride!M20="",F_Inputs!M20,InpOverride!M20)</f>
        <v>712.76436667905796</v>
      </c>
      <c r="N20" s="170">
        <f>IF(InpOverride!N20="",F_Inputs!N20,InpOverride!N20)</f>
        <v>736.36199999999997</v>
      </c>
      <c r="O20" s="131"/>
    </row>
    <row r="21" spans="1:15">
      <c r="A21" t="str">
        <f>F_Inputs!A21</f>
        <v>ANH</v>
      </c>
      <c r="B21" t="s">
        <v>445</v>
      </c>
      <c r="C21" t="s">
        <v>444</v>
      </c>
      <c r="D21" t="s">
        <v>26</v>
      </c>
      <c r="E21" t="s">
        <v>16</v>
      </c>
      <c r="F21" s="131"/>
      <c r="G21" s="131"/>
      <c r="H21" s="131"/>
      <c r="I21" s="170">
        <f>IF(InpOverride!I21="",F_Inputs!I21,InpOverride!I21)</f>
        <v>0</v>
      </c>
      <c r="J21" s="170">
        <f>IF(InpOverride!J21="",F_Inputs!J21,InpOverride!J21)</f>
        <v>0</v>
      </c>
      <c r="K21" s="170">
        <f>IF(InpOverride!K21="",F_Inputs!K21,InpOverride!K21)</f>
        <v>0</v>
      </c>
      <c r="L21" s="170">
        <f>IF(InpOverride!L21="",F_Inputs!L21,InpOverride!L21)</f>
        <v>0</v>
      </c>
      <c r="M21" s="170">
        <f>IF(InpOverride!M21="",F_Inputs!M21,InpOverride!M21)</f>
        <v>0</v>
      </c>
      <c r="N21" s="170">
        <f>IF(InpOverride!N21="",F_Inputs!N21,InpOverride!N21)</f>
        <v>0</v>
      </c>
      <c r="O21" s="131"/>
    </row>
    <row r="22" spans="1:15">
      <c r="A22" t="str">
        <f>F_Inputs!A22</f>
        <v>ANH</v>
      </c>
      <c r="B22" t="s">
        <v>32</v>
      </c>
      <c r="C22" t="s">
        <v>446</v>
      </c>
      <c r="D22" t="s">
        <v>26</v>
      </c>
      <c r="E22" t="s">
        <v>16</v>
      </c>
      <c r="F22" s="131"/>
      <c r="G22" s="131"/>
      <c r="H22" s="131"/>
      <c r="I22" s="170">
        <f>IF(InpOverride!I22="",F_Inputs!I22,InpOverride!I22)</f>
        <v>-0.77229218894323204</v>
      </c>
      <c r="J22" s="131"/>
      <c r="K22" s="131"/>
      <c r="L22" s="131"/>
      <c r="M22" s="131"/>
      <c r="N22" s="131"/>
      <c r="O22" s="131"/>
    </row>
    <row r="23" spans="1:15">
      <c r="A23" t="str">
        <f>F_Inputs!A23</f>
        <v>ANH</v>
      </c>
      <c r="B23" t="s">
        <v>33</v>
      </c>
      <c r="C23" t="s">
        <v>447</v>
      </c>
      <c r="D23" t="s">
        <v>26</v>
      </c>
      <c r="E23" t="s">
        <v>16</v>
      </c>
      <c r="F23" s="131"/>
      <c r="G23" s="131"/>
      <c r="H23" s="131"/>
      <c r="I23" s="170">
        <f>IF(InpOverride!I23="",F_Inputs!I23,InpOverride!I23)</f>
        <v>-3.3147656069529701</v>
      </c>
      <c r="J23" s="131"/>
      <c r="K23" s="131"/>
      <c r="L23" s="131"/>
      <c r="M23" s="131"/>
      <c r="N23" s="131"/>
      <c r="O23" s="131"/>
    </row>
    <row r="24" spans="1:15">
      <c r="A24" t="str">
        <f>F_Inputs!A24</f>
        <v>ANH</v>
      </c>
      <c r="B24" t="s">
        <v>34</v>
      </c>
      <c r="C24" t="s">
        <v>448</v>
      </c>
      <c r="D24" t="s">
        <v>20</v>
      </c>
      <c r="E24" t="s">
        <v>16</v>
      </c>
      <c r="F24" s="130"/>
      <c r="G24" s="130"/>
      <c r="H24" s="130"/>
      <c r="I24" s="130"/>
      <c r="J24" s="130"/>
      <c r="K24" s="130"/>
      <c r="L24" s="169">
        <f>IF(InpOverride!L24="",F_Inputs!L24,InpOverride!L24)</f>
        <v>1</v>
      </c>
      <c r="M24" s="169">
        <f>IF(InpOverride!M24="",F_Inputs!M24,InpOverride!M24)</f>
        <v>0</v>
      </c>
      <c r="N24" s="169">
        <f>IF(InpOverride!N24="",F_Inputs!N24,InpOverride!N24)</f>
        <v>0</v>
      </c>
      <c r="O24" s="130"/>
    </row>
    <row r="25" spans="1:15">
      <c r="A25" t="str">
        <f>F_Inputs!A25</f>
        <v>ANH</v>
      </c>
      <c r="B25" t="s">
        <v>35</v>
      </c>
      <c r="C25" t="s">
        <v>449</v>
      </c>
      <c r="D25" t="s">
        <v>20</v>
      </c>
      <c r="E25" t="s">
        <v>16</v>
      </c>
      <c r="F25" s="130"/>
      <c r="G25" s="130"/>
      <c r="H25" s="130"/>
      <c r="I25" s="130"/>
      <c r="J25" s="130"/>
      <c r="K25" s="130"/>
      <c r="L25" s="169">
        <f>IF(InpOverride!L25="",F_Inputs!L25,InpOverride!L25)</f>
        <v>1</v>
      </c>
      <c r="M25" s="169">
        <f>IF(InpOverride!M25="",F_Inputs!M25,InpOverride!M25)</f>
        <v>0</v>
      </c>
      <c r="N25" s="169">
        <f>IF(InpOverride!N25="",F_Inputs!N25,InpOverride!N25)</f>
        <v>0</v>
      </c>
      <c r="O25" s="130"/>
    </row>
    <row r="26" spans="1:15">
      <c r="A26" t="str">
        <f>F_Inputs!A26</f>
        <v>ANH</v>
      </c>
      <c r="B26" t="s">
        <v>450</v>
      </c>
      <c r="C26" t="s">
        <v>451</v>
      </c>
      <c r="D26" t="s">
        <v>26</v>
      </c>
      <c r="E26" t="s">
        <v>16</v>
      </c>
      <c r="F26" s="131"/>
      <c r="G26" s="131"/>
      <c r="H26" s="131"/>
      <c r="I26" s="131"/>
      <c r="J26" s="170">
        <f>IF(InpOverride!J26="",F_Inputs!J26,InpOverride!J26)</f>
        <v>92.257130333125005</v>
      </c>
      <c r="K26" s="170">
        <f>IF(InpOverride!K26="",F_Inputs!K26,InpOverride!K26)</f>
        <v>89.980148165849798</v>
      </c>
      <c r="L26" s="170">
        <f>IF(InpOverride!L26="",F_Inputs!L26,InpOverride!L26)</f>
        <v>84.575000000000003</v>
      </c>
      <c r="M26" s="170">
        <f>IF(InpOverride!M26="",F_Inputs!M26,InpOverride!M26)</f>
        <v>80.206000000000003</v>
      </c>
      <c r="N26" s="170">
        <f>IF(InpOverride!N26="",F_Inputs!N26,InpOverride!N26)</f>
        <v>78.960999999999999</v>
      </c>
      <c r="O26" s="131"/>
    </row>
    <row r="27" spans="1:15">
      <c r="A27" t="str">
        <f>F_Inputs!A27</f>
        <v>ANH</v>
      </c>
      <c r="B27" t="s">
        <v>452</v>
      </c>
      <c r="C27" t="s">
        <v>453</v>
      </c>
      <c r="D27" t="s">
        <v>26</v>
      </c>
      <c r="E27" t="s">
        <v>16</v>
      </c>
      <c r="F27" s="131"/>
      <c r="G27" s="131"/>
      <c r="H27" s="131"/>
      <c r="I27" s="131"/>
      <c r="J27" s="170">
        <f>IF(InpOverride!J27="",F_Inputs!J27,InpOverride!J27)</f>
        <v>0.47109485687500002</v>
      </c>
      <c r="K27" s="170">
        <f>IF(InpOverride!K27="",F_Inputs!K27,InpOverride!K27)</f>
        <v>0.48113259079999998</v>
      </c>
      <c r="L27" s="170">
        <f>IF(InpOverride!L27="",F_Inputs!L27,InpOverride!L27)</f>
        <v>0.317</v>
      </c>
      <c r="M27" s="170">
        <f>IF(InpOverride!M27="",F_Inputs!M27,InpOverride!M27)</f>
        <v>0.36899999999999999</v>
      </c>
      <c r="N27" s="170">
        <f>IF(InpOverride!N27="",F_Inputs!N27,InpOverride!N27)</f>
        <v>0.35099999999999998</v>
      </c>
      <c r="O27" s="131"/>
    </row>
    <row r="28" spans="1:15">
      <c r="A28" t="str">
        <f>F_Inputs!A28</f>
        <v>ANH</v>
      </c>
      <c r="B28" t="s">
        <v>454</v>
      </c>
      <c r="C28" t="s">
        <v>455</v>
      </c>
      <c r="D28" t="s">
        <v>26</v>
      </c>
      <c r="E28" t="s">
        <v>16</v>
      </c>
      <c r="F28" s="131"/>
      <c r="G28" s="131"/>
      <c r="H28" s="131"/>
      <c r="I28" s="131"/>
      <c r="J28" s="170">
        <f>IF(InpOverride!J28="",F_Inputs!J28,InpOverride!J28)</f>
        <v>217.58965892550501</v>
      </c>
      <c r="K28" s="170">
        <f>IF(InpOverride!K28="",F_Inputs!K28,InpOverride!K28)</f>
        <v>232.06849243677999</v>
      </c>
      <c r="L28" s="170">
        <f>IF(InpOverride!L28="",F_Inputs!L28,InpOverride!L28)</f>
        <v>245.87100000000001</v>
      </c>
      <c r="M28" s="170">
        <f>IF(InpOverride!M28="",F_Inputs!M28,InpOverride!M28)</f>
        <v>254.99600000000001</v>
      </c>
      <c r="N28" s="170">
        <f>IF(InpOverride!N28="",F_Inputs!N28,InpOverride!N28)</f>
        <v>269.27100000000002</v>
      </c>
      <c r="O28" s="131"/>
    </row>
    <row r="29" spans="1:15">
      <c r="A29" t="str">
        <f>F_Inputs!A29</f>
        <v>ANH</v>
      </c>
      <c r="B29" t="s">
        <v>456</v>
      </c>
      <c r="C29" t="s">
        <v>457</v>
      </c>
      <c r="D29" t="s">
        <v>26</v>
      </c>
      <c r="E29" t="s">
        <v>16</v>
      </c>
      <c r="F29" s="131"/>
      <c r="G29" s="131"/>
      <c r="H29" s="131"/>
      <c r="I29" s="131"/>
      <c r="J29" s="170">
        <f>IF(InpOverride!J29="",F_Inputs!J29,InpOverride!J29)</f>
        <v>104.619619503302</v>
      </c>
      <c r="K29" s="170">
        <f>IF(InpOverride!K29="",F_Inputs!K29,InpOverride!K29)</f>
        <v>108.528461464133</v>
      </c>
      <c r="L29" s="170">
        <f>IF(InpOverride!L29="",F_Inputs!L29,InpOverride!L29)</f>
        <v>112.312</v>
      </c>
      <c r="M29" s="170">
        <f>IF(InpOverride!M29="",F_Inputs!M29,InpOverride!M29)</f>
        <v>114.197</v>
      </c>
      <c r="N29" s="170">
        <f>IF(InpOverride!N29="",F_Inputs!N29,InpOverride!N29)</f>
        <v>120.054</v>
      </c>
      <c r="O29" s="131"/>
    </row>
    <row r="30" spans="1:15">
      <c r="A30" t="str">
        <f>F_Inputs!A30</f>
        <v>ANH</v>
      </c>
      <c r="B30" t="s">
        <v>458</v>
      </c>
      <c r="C30" t="s">
        <v>459</v>
      </c>
      <c r="D30" t="s">
        <v>26</v>
      </c>
      <c r="E30" t="s">
        <v>16</v>
      </c>
      <c r="F30" s="131"/>
      <c r="G30" s="131"/>
      <c r="H30" s="131"/>
      <c r="I30" s="131"/>
      <c r="J30" s="170">
        <f>IF(InpOverride!J30="",F_Inputs!J30,InpOverride!J30)</f>
        <v>0</v>
      </c>
      <c r="K30" s="170">
        <f>IF(InpOverride!K30="",F_Inputs!K30,InpOverride!K30)</f>
        <v>0</v>
      </c>
      <c r="L30" s="170">
        <f>IF(InpOverride!L30="",F_Inputs!L30,InpOverride!L30)</f>
        <v>0</v>
      </c>
      <c r="M30" s="170">
        <f>IF(InpOverride!M30="",F_Inputs!M30,InpOverride!M30)</f>
        <v>0</v>
      </c>
      <c r="N30" s="170">
        <f>IF(InpOverride!N30="",F_Inputs!N30,InpOverride!N30)</f>
        <v>0</v>
      </c>
      <c r="O30" s="131"/>
    </row>
    <row r="31" spans="1:15">
      <c r="A31" t="str">
        <f>F_Inputs!A31</f>
        <v>ANH</v>
      </c>
      <c r="B31" t="s">
        <v>460</v>
      </c>
      <c r="C31" t="s">
        <v>461</v>
      </c>
      <c r="D31" t="s">
        <v>26</v>
      </c>
      <c r="E31" t="s">
        <v>16</v>
      </c>
      <c r="F31" s="131"/>
      <c r="G31" s="131"/>
      <c r="H31" s="131"/>
      <c r="I31" s="131"/>
      <c r="J31" s="170">
        <f>IF(InpOverride!J31="",F_Inputs!J31,InpOverride!J31)</f>
        <v>11.531000000000001</v>
      </c>
      <c r="K31" s="170">
        <f>IF(InpOverride!K31="",F_Inputs!K31,InpOverride!K31)</f>
        <v>11.793320549953799</v>
      </c>
      <c r="L31" s="170">
        <f>IF(InpOverride!L31="",F_Inputs!L31,InpOverride!L31)</f>
        <v>12.038</v>
      </c>
      <c r="M31" s="170">
        <f>IF(InpOverride!M31="",F_Inputs!M31,InpOverride!M31)</f>
        <v>11.378</v>
      </c>
      <c r="N31" s="170">
        <f>IF(InpOverride!N31="",F_Inputs!N31,InpOverride!N31)</f>
        <v>12.497</v>
      </c>
      <c r="O31" s="131"/>
    </row>
    <row r="32" spans="1:15">
      <c r="A32" t="str">
        <f>F_Inputs!A32</f>
        <v>ANH</v>
      </c>
      <c r="B32" t="s">
        <v>462</v>
      </c>
      <c r="C32" t="s">
        <v>463</v>
      </c>
      <c r="D32" t="s">
        <v>26</v>
      </c>
      <c r="E32" t="s">
        <v>16</v>
      </c>
      <c r="F32" s="131"/>
      <c r="G32" s="131"/>
      <c r="H32" s="131"/>
      <c r="I32" s="131"/>
      <c r="J32" s="170">
        <f>IF(InpOverride!J32="",F_Inputs!J32,InpOverride!J32)</f>
        <v>0</v>
      </c>
      <c r="K32" s="170">
        <f>IF(InpOverride!K32="",F_Inputs!K32,InpOverride!K32)</f>
        <v>0</v>
      </c>
      <c r="L32" s="170">
        <f>IF(InpOverride!L32="",F_Inputs!L32,InpOverride!L32)</f>
        <v>455.11399999999998</v>
      </c>
      <c r="M32" s="170">
        <f>IF(InpOverride!M32="",F_Inputs!M32,InpOverride!M32)</f>
        <v>461.14600000000002</v>
      </c>
      <c r="N32" s="170">
        <f>IF(InpOverride!N32="",F_Inputs!N32,InpOverride!N32)</f>
        <v>0</v>
      </c>
      <c r="O32" s="131"/>
    </row>
    <row r="33" spans="1:15">
      <c r="A33" t="str">
        <f>F_Inputs!A33</f>
        <v>ANH</v>
      </c>
      <c r="B33" t="s">
        <v>464</v>
      </c>
      <c r="C33" t="s">
        <v>465</v>
      </c>
      <c r="D33" t="s">
        <v>26</v>
      </c>
      <c r="E33" t="s">
        <v>16</v>
      </c>
      <c r="F33" s="131"/>
      <c r="G33" s="131"/>
      <c r="H33" s="131"/>
      <c r="I33" s="131"/>
      <c r="J33" s="170">
        <f>IF(InpOverride!J33="",F_Inputs!J33,InpOverride!J33)</f>
        <v>18.154933789999902</v>
      </c>
      <c r="K33" s="170">
        <f>IF(InpOverride!K33="",F_Inputs!K33,InpOverride!K33)</f>
        <v>18.779022909999998</v>
      </c>
      <c r="L33" s="170">
        <f>IF(InpOverride!L33="",F_Inputs!L33,InpOverride!L33)</f>
        <v>21.529</v>
      </c>
      <c r="M33" s="170">
        <f>IF(InpOverride!M33="",F_Inputs!M33,InpOverride!M33)</f>
        <v>25.091000000000001</v>
      </c>
      <c r="N33" s="170">
        <f>IF(InpOverride!N33="",F_Inputs!N33,InpOverride!N33)</f>
        <v>27.876000000000001</v>
      </c>
      <c r="O33" s="131"/>
    </row>
    <row r="34" spans="1:15">
      <c r="A34" t="str">
        <f>F_Inputs!A34</f>
        <v>ANH</v>
      </c>
      <c r="B34" t="s">
        <v>466</v>
      </c>
      <c r="C34" t="s">
        <v>467</v>
      </c>
      <c r="D34" t="s">
        <v>26</v>
      </c>
      <c r="E34" t="s">
        <v>16</v>
      </c>
      <c r="F34" s="131"/>
      <c r="G34" s="131"/>
      <c r="H34" s="131"/>
      <c r="I34" s="131"/>
      <c r="J34" s="170">
        <f>IF(InpOverride!J34="",F_Inputs!J34,InpOverride!J34)</f>
        <v>0</v>
      </c>
      <c r="K34" s="170">
        <f>IF(InpOverride!K34="",F_Inputs!K34,InpOverride!K34)</f>
        <v>0</v>
      </c>
      <c r="L34" s="170">
        <f>IF(InpOverride!L34="",F_Inputs!L34,InpOverride!L34)</f>
        <v>476.64299999999997</v>
      </c>
      <c r="M34" s="170">
        <f>IF(InpOverride!M34="",F_Inputs!M34,InpOverride!M34)</f>
        <v>486.23700000000002</v>
      </c>
      <c r="N34" s="170">
        <f>IF(InpOverride!N34="",F_Inputs!N34,InpOverride!N34)</f>
        <v>0</v>
      </c>
      <c r="O34" s="131"/>
    </row>
    <row r="35" spans="1:15">
      <c r="A35" t="str">
        <f>F_Inputs!A35</f>
        <v>ANH</v>
      </c>
      <c r="B35" t="s">
        <v>468</v>
      </c>
      <c r="C35" t="s">
        <v>469</v>
      </c>
      <c r="D35" t="s">
        <v>26</v>
      </c>
      <c r="E35" t="s">
        <v>16</v>
      </c>
      <c r="F35" s="131"/>
      <c r="G35" s="131"/>
      <c r="H35" s="131"/>
      <c r="I35" s="131"/>
      <c r="J35" s="170">
        <f>IF(InpOverride!J35="",F_Inputs!J35,InpOverride!J35)</f>
        <v>155.632302551712</v>
      </c>
      <c r="K35" s="170">
        <f>IF(InpOverride!K35="",F_Inputs!K35,InpOverride!K35)</f>
        <v>152.647153238241</v>
      </c>
      <c r="L35" s="170">
        <f>IF(InpOverride!L35="",F_Inputs!L35,InpOverride!L35)</f>
        <v>146.39400000000001</v>
      </c>
      <c r="M35" s="170">
        <f>IF(InpOverride!M35="",F_Inputs!M35,InpOverride!M35)</f>
        <v>143</v>
      </c>
      <c r="N35" s="170">
        <f>IF(InpOverride!N35="",F_Inputs!N35,InpOverride!N35)</f>
        <v>139.40899999999999</v>
      </c>
      <c r="O35" s="131"/>
    </row>
    <row r="36" spans="1:15">
      <c r="A36" t="str">
        <f>F_Inputs!A36</f>
        <v>ANH</v>
      </c>
      <c r="B36" t="s">
        <v>470</v>
      </c>
      <c r="C36" t="s">
        <v>471</v>
      </c>
      <c r="D36" t="s">
        <v>26</v>
      </c>
      <c r="E36" t="s">
        <v>16</v>
      </c>
      <c r="F36" s="131"/>
      <c r="G36" s="131"/>
      <c r="H36" s="131"/>
      <c r="I36" s="131"/>
      <c r="J36" s="170">
        <f>IF(InpOverride!J36="",F_Inputs!J36,InpOverride!J36)</f>
        <v>1.07682255574412</v>
      </c>
      <c r="K36" s="170">
        <f>IF(InpOverride!K36="",F_Inputs!K36,InpOverride!K36)</f>
        <v>1.00903444575366</v>
      </c>
      <c r="L36" s="170">
        <f>IF(InpOverride!L36="",F_Inputs!L36,InpOverride!L36)</f>
        <v>0.71</v>
      </c>
      <c r="M36" s="170">
        <f>IF(InpOverride!M36="",F_Inputs!M36,InpOverride!M36)</f>
        <v>0.80400000000000005</v>
      </c>
      <c r="N36" s="170">
        <f>IF(InpOverride!N36="",F_Inputs!N36,InpOverride!N36)</f>
        <v>0.73799999999999999</v>
      </c>
      <c r="O36" s="131"/>
    </row>
    <row r="37" spans="1:15">
      <c r="A37" t="str">
        <f>F_Inputs!A37</f>
        <v>ANH</v>
      </c>
      <c r="B37" t="s">
        <v>472</v>
      </c>
      <c r="C37" t="s">
        <v>473</v>
      </c>
      <c r="D37" t="s">
        <v>26</v>
      </c>
      <c r="E37" t="s">
        <v>16</v>
      </c>
      <c r="F37" s="131"/>
      <c r="G37" s="131"/>
      <c r="H37" s="131"/>
      <c r="I37" s="131"/>
      <c r="J37" s="170">
        <f>IF(InpOverride!J37="",F_Inputs!J37,InpOverride!J37)</f>
        <v>365.11763010646803</v>
      </c>
      <c r="K37" s="170">
        <f>IF(InpOverride!K37="",F_Inputs!K37,InpOverride!K37)</f>
        <v>385.15062666819</v>
      </c>
      <c r="L37" s="170">
        <f>IF(InpOverride!L37="",F_Inputs!L37,InpOverride!L37)</f>
        <v>408.32499999999999</v>
      </c>
      <c r="M37" s="170">
        <f>IF(InpOverride!M37="",F_Inputs!M37,InpOverride!M37)</f>
        <v>429.95699999999999</v>
      </c>
      <c r="N37" s="170">
        <f>IF(InpOverride!N37="",F_Inputs!N37,InpOverride!N37)</f>
        <v>454.93200000000002</v>
      </c>
      <c r="O37" s="131"/>
    </row>
    <row r="38" spans="1:15">
      <c r="A38" t="str">
        <f>F_Inputs!A38</f>
        <v>ANH</v>
      </c>
      <c r="B38" t="s">
        <v>474</v>
      </c>
      <c r="C38" t="s">
        <v>475</v>
      </c>
      <c r="D38" t="s">
        <v>26</v>
      </c>
      <c r="E38" t="s">
        <v>16</v>
      </c>
      <c r="F38" s="131"/>
      <c r="G38" s="131"/>
      <c r="H38" s="131"/>
      <c r="I38" s="131"/>
      <c r="J38" s="170">
        <f>IF(InpOverride!J38="",F_Inputs!J38,InpOverride!J38)</f>
        <v>113.254458470432</v>
      </c>
      <c r="K38" s="170">
        <f>IF(InpOverride!K38="",F_Inputs!K38,InpOverride!K38)</f>
        <v>111.51907693976401</v>
      </c>
      <c r="L38" s="170">
        <f>IF(InpOverride!L38="",F_Inputs!L38,InpOverride!L38)</f>
        <v>115.58799999999999</v>
      </c>
      <c r="M38" s="170">
        <f>IF(InpOverride!M38="",F_Inputs!M38,InpOverride!M38)</f>
        <v>123.90300000000001</v>
      </c>
      <c r="N38" s="170">
        <f>IF(InpOverride!N38="",F_Inputs!N38,InpOverride!N38)</f>
        <v>131.55000000000001</v>
      </c>
      <c r="O38" s="131"/>
    </row>
    <row r="39" spans="1:15">
      <c r="A39" t="str">
        <f>F_Inputs!A39</f>
        <v>ANH</v>
      </c>
      <c r="B39" t="s">
        <v>476</v>
      </c>
      <c r="C39" t="s">
        <v>477</v>
      </c>
      <c r="D39" t="s">
        <v>26</v>
      </c>
      <c r="E39" t="s">
        <v>16</v>
      </c>
      <c r="F39" s="131"/>
      <c r="G39" s="131"/>
      <c r="H39" s="131"/>
      <c r="I39" s="131"/>
      <c r="J39" s="170">
        <f>IF(InpOverride!J39="",F_Inputs!J39,InpOverride!J39)</f>
        <v>0</v>
      </c>
      <c r="K39" s="170">
        <f>IF(InpOverride!K39="",F_Inputs!K39,InpOverride!K39)</f>
        <v>0</v>
      </c>
      <c r="L39" s="170">
        <f>IF(InpOverride!L39="",F_Inputs!L39,InpOverride!L39)</f>
        <v>0</v>
      </c>
      <c r="M39" s="170">
        <f>IF(InpOverride!M39="",F_Inputs!M39,InpOverride!M39)</f>
        <v>0</v>
      </c>
      <c r="N39" s="170">
        <f>IF(InpOverride!N39="",F_Inputs!N39,InpOverride!N39)</f>
        <v>0</v>
      </c>
      <c r="O39" s="131"/>
    </row>
    <row r="40" spans="1:15">
      <c r="A40" t="str">
        <f>F_Inputs!A40</f>
        <v>ANH</v>
      </c>
      <c r="B40" t="s">
        <v>478</v>
      </c>
      <c r="C40" t="s">
        <v>479</v>
      </c>
      <c r="D40" t="s">
        <v>26</v>
      </c>
      <c r="E40" t="s">
        <v>16</v>
      </c>
      <c r="F40" s="131"/>
      <c r="G40" s="131"/>
      <c r="H40" s="131"/>
      <c r="I40" s="131"/>
      <c r="J40" s="170">
        <f>IF(InpOverride!J40="",F_Inputs!J40,InpOverride!J40)</f>
        <v>0</v>
      </c>
      <c r="K40" s="170">
        <f>IF(InpOverride!K40="",F_Inputs!K40,InpOverride!K40)</f>
        <v>0</v>
      </c>
      <c r="L40" s="170">
        <f>IF(InpOverride!L40="",F_Inputs!L40,InpOverride!L40)</f>
        <v>0</v>
      </c>
      <c r="M40" s="170">
        <f>IF(InpOverride!M40="",F_Inputs!M40,InpOverride!M40)</f>
        <v>0</v>
      </c>
      <c r="N40" s="170">
        <f>IF(InpOverride!N40="",F_Inputs!N40,InpOverride!N40)</f>
        <v>0</v>
      </c>
      <c r="O40" s="131"/>
    </row>
    <row r="41" spans="1:15">
      <c r="A41" t="str">
        <f>F_Inputs!A41</f>
        <v>ANH</v>
      </c>
      <c r="B41" t="s">
        <v>480</v>
      </c>
      <c r="C41" t="s">
        <v>481</v>
      </c>
      <c r="D41" t="s">
        <v>26</v>
      </c>
      <c r="E41" t="s">
        <v>16</v>
      </c>
      <c r="F41" s="131"/>
      <c r="G41" s="131"/>
      <c r="H41" s="131"/>
      <c r="I41" s="131"/>
      <c r="J41" s="170">
        <f>IF(InpOverride!J41="",F_Inputs!J41,InpOverride!J41)</f>
        <v>0</v>
      </c>
      <c r="K41" s="170">
        <f>IF(InpOverride!K41="",F_Inputs!K41,InpOverride!K41)</f>
        <v>0</v>
      </c>
      <c r="L41" s="170">
        <f>IF(InpOverride!L41="",F_Inputs!L41,InpOverride!L41)</f>
        <v>671.01800000000003</v>
      </c>
      <c r="M41" s="170">
        <f>IF(InpOverride!M41="",F_Inputs!M41,InpOverride!M41)</f>
        <v>697.66399999999999</v>
      </c>
      <c r="N41" s="170">
        <f>IF(InpOverride!N41="",F_Inputs!N41,InpOverride!N41)</f>
        <v>0</v>
      </c>
      <c r="O41" s="131"/>
    </row>
    <row r="42" spans="1:15">
      <c r="A42" t="str">
        <f>F_Inputs!A42</f>
        <v>ANH</v>
      </c>
      <c r="B42" t="s">
        <v>482</v>
      </c>
      <c r="C42" t="s">
        <v>483</v>
      </c>
      <c r="D42" t="s">
        <v>26</v>
      </c>
      <c r="E42" t="s">
        <v>16</v>
      </c>
      <c r="F42" s="131"/>
      <c r="G42" s="131"/>
      <c r="H42" s="131"/>
      <c r="I42" s="131"/>
      <c r="J42" s="170">
        <f>IF(InpOverride!J42="",F_Inputs!J42,InpOverride!J42)</f>
        <v>10.79897603</v>
      </c>
      <c r="K42" s="170">
        <f>IF(InpOverride!K42="",F_Inputs!K42,InpOverride!K42)</f>
        <v>10.85780602</v>
      </c>
      <c r="L42" s="170">
        <f>IF(InpOverride!L42="",F_Inputs!L42,InpOverride!L42)</f>
        <v>13.11</v>
      </c>
      <c r="M42" s="170">
        <f>IF(InpOverride!M42="",F_Inputs!M42,InpOverride!M42)</f>
        <v>16.731000000000002</v>
      </c>
      <c r="N42" s="170">
        <f>IF(InpOverride!N42="",F_Inputs!N42,InpOverride!N42)</f>
        <v>16.036000000000001</v>
      </c>
      <c r="O42" s="131"/>
    </row>
    <row r="43" spans="1:15">
      <c r="A43" t="str">
        <f>F_Inputs!A43</f>
        <v>ANH</v>
      </c>
      <c r="B43" t="s">
        <v>484</v>
      </c>
      <c r="C43" t="s">
        <v>485</v>
      </c>
      <c r="D43" t="s">
        <v>26</v>
      </c>
      <c r="E43" t="s">
        <v>16</v>
      </c>
      <c r="F43" s="131"/>
      <c r="G43" s="131"/>
      <c r="H43" s="131"/>
      <c r="I43" s="131"/>
      <c r="J43" s="170">
        <f>IF(InpOverride!J43="",F_Inputs!J43,InpOverride!J43)</f>
        <v>0</v>
      </c>
      <c r="K43" s="170">
        <f>IF(InpOverride!K43="",F_Inputs!K43,InpOverride!K43)</f>
        <v>0</v>
      </c>
      <c r="L43" s="170">
        <f>IF(InpOverride!L43="",F_Inputs!L43,InpOverride!L43)</f>
        <v>684.12800000000004</v>
      </c>
      <c r="M43" s="170">
        <f>IF(InpOverride!M43="",F_Inputs!M43,InpOverride!M43)</f>
        <v>714.39499999999998</v>
      </c>
      <c r="N43" s="170">
        <f>IF(InpOverride!N43="",F_Inputs!N43,InpOverride!N43)</f>
        <v>0</v>
      </c>
      <c r="O43" s="131"/>
    </row>
    <row r="44" spans="1:15">
      <c r="A44" t="str">
        <f>F_Inputs!A44</f>
        <v>ANH</v>
      </c>
      <c r="B44" t="s">
        <v>486</v>
      </c>
      <c r="C44" t="s">
        <v>487</v>
      </c>
      <c r="D44" t="s">
        <v>26</v>
      </c>
      <c r="E44" t="s">
        <v>16</v>
      </c>
      <c r="F44" s="131"/>
      <c r="G44" s="131"/>
      <c r="H44" s="131"/>
      <c r="I44" s="131"/>
      <c r="J44" s="170">
        <f>IF(InpOverride!J44="",F_Inputs!J44,InpOverride!J44)</f>
        <v>0</v>
      </c>
      <c r="K44" s="170">
        <f>IF(InpOverride!K44="",F_Inputs!K44,InpOverride!K44)</f>
        <v>0</v>
      </c>
      <c r="L44" s="170">
        <f>IF(InpOverride!L44="",F_Inputs!L44,InpOverride!L44)</f>
        <v>0</v>
      </c>
      <c r="M44" s="170">
        <f>IF(InpOverride!M44="",F_Inputs!M44,InpOverride!M44)</f>
        <v>0</v>
      </c>
      <c r="N44" s="170">
        <f>IF(InpOverride!N44="",F_Inputs!N44,InpOverride!N44)</f>
        <v>0</v>
      </c>
      <c r="O44" s="131"/>
    </row>
    <row r="45" spans="1:15">
      <c r="A45" t="str">
        <f>F_Inputs!A45</f>
        <v>ANH</v>
      </c>
      <c r="B45" t="s">
        <v>488</v>
      </c>
      <c r="C45" t="s">
        <v>489</v>
      </c>
      <c r="D45" t="s">
        <v>26</v>
      </c>
      <c r="E45" t="s">
        <v>16</v>
      </c>
      <c r="F45" s="131"/>
      <c r="G45" s="131"/>
      <c r="H45" s="131"/>
      <c r="I45" s="131"/>
      <c r="J45" s="170">
        <f>IF(InpOverride!J45="",F_Inputs!J45,InpOverride!J45)</f>
        <v>0</v>
      </c>
      <c r="K45" s="170">
        <f>IF(InpOverride!K45="",F_Inputs!K45,InpOverride!K45)</f>
        <v>0</v>
      </c>
      <c r="L45" s="170">
        <f>IF(InpOverride!L45="",F_Inputs!L45,InpOverride!L45)</f>
        <v>0</v>
      </c>
      <c r="M45" s="170">
        <f>IF(InpOverride!M45="",F_Inputs!M45,InpOverride!M45)</f>
        <v>0</v>
      </c>
      <c r="N45" s="170">
        <f>IF(InpOverride!N45="",F_Inputs!N45,InpOverride!N45)</f>
        <v>0</v>
      </c>
      <c r="O45" s="131"/>
    </row>
    <row r="46" spans="1:15">
      <c r="A46" t="str">
        <f>F_Inputs!A46</f>
        <v>ANH</v>
      </c>
      <c r="B46" t="s">
        <v>490</v>
      </c>
      <c r="C46" t="s">
        <v>491</v>
      </c>
      <c r="D46" t="s">
        <v>26</v>
      </c>
      <c r="E46" t="s">
        <v>16</v>
      </c>
      <c r="F46" s="131"/>
      <c r="G46" s="131"/>
      <c r="H46" s="131"/>
      <c r="I46" s="131"/>
      <c r="J46" s="170">
        <f>IF(InpOverride!J46="",F_Inputs!J46,InpOverride!J46)</f>
        <v>0</v>
      </c>
      <c r="K46" s="170">
        <f>IF(InpOverride!K46="",F_Inputs!K46,InpOverride!K46)</f>
        <v>0</v>
      </c>
      <c r="L46" s="170">
        <f>IF(InpOverride!L46="",F_Inputs!L46,InpOverride!L46)</f>
        <v>0</v>
      </c>
      <c r="M46" s="170">
        <f>IF(InpOverride!M46="",F_Inputs!M46,InpOverride!M46)</f>
        <v>0</v>
      </c>
      <c r="N46" s="170">
        <f>IF(InpOverride!N46="",F_Inputs!N46,InpOverride!N46)</f>
        <v>0</v>
      </c>
      <c r="O46" s="131"/>
    </row>
    <row r="47" spans="1:15">
      <c r="A47" t="str">
        <f>F_Inputs!A47</f>
        <v>ANH</v>
      </c>
      <c r="B47" t="s">
        <v>492</v>
      </c>
      <c r="C47" t="s">
        <v>493</v>
      </c>
      <c r="D47" t="s">
        <v>26</v>
      </c>
      <c r="E47" t="s">
        <v>16</v>
      </c>
      <c r="F47" s="131"/>
      <c r="G47" s="131"/>
      <c r="H47" s="131"/>
      <c r="I47" s="131"/>
      <c r="J47" s="170">
        <f>IF(InpOverride!J47="",F_Inputs!J47,InpOverride!J47)</f>
        <v>0</v>
      </c>
      <c r="K47" s="170">
        <f>IF(InpOverride!K47="",F_Inputs!K47,InpOverride!K47)</f>
        <v>0</v>
      </c>
      <c r="L47" s="170">
        <f>IF(InpOverride!L47="",F_Inputs!L47,InpOverride!L47)</f>
        <v>0</v>
      </c>
      <c r="M47" s="170">
        <f>IF(InpOverride!M47="",F_Inputs!M47,InpOverride!M47)</f>
        <v>0</v>
      </c>
      <c r="N47" s="170">
        <f>IF(InpOverride!N47="",F_Inputs!N47,InpOverride!N47)</f>
        <v>0</v>
      </c>
      <c r="O47" s="131"/>
    </row>
    <row r="48" spans="1:15">
      <c r="A48" t="str">
        <f>F_Inputs!A48</f>
        <v>ANH</v>
      </c>
      <c r="B48" t="s">
        <v>494</v>
      </c>
      <c r="C48" t="s">
        <v>495</v>
      </c>
      <c r="D48" t="s">
        <v>26</v>
      </c>
      <c r="E48" t="s">
        <v>16</v>
      </c>
      <c r="F48" s="131"/>
      <c r="G48" s="131"/>
      <c r="H48" s="131"/>
      <c r="I48" s="131"/>
      <c r="J48" s="170">
        <f>IF(InpOverride!J48="",F_Inputs!J48,InpOverride!J48)</f>
        <v>0</v>
      </c>
      <c r="K48" s="170">
        <f>IF(InpOverride!K48="",F_Inputs!K48,InpOverride!K48)</f>
        <v>0</v>
      </c>
      <c r="L48" s="170">
        <f>IF(InpOverride!L48="",F_Inputs!L48,InpOverride!L48)</f>
        <v>0</v>
      </c>
      <c r="M48" s="170">
        <f>IF(InpOverride!M48="",F_Inputs!M48,InpOverride!M48)</f>
        <v>0</v>
      </c>
      <c r="N48" s="170">
        <f>IF(InpOverride!N48="",F_Inputs!N48,InpOverride!N48)</f>
        <v>0</v>
      </c>
      <c r="O48" s="131"/>
    </row>
    <row r="49" spans="1:15">
      <c r="A49" t="str">
        <f>F_Inputs!A49</f>
        <v>ANH</v>
      </c>
      <c r="B49" t="s">
        <v>496</v>
      </c>
      <c r="C49" t="s">
        <v>497</v>
      </c>
      <c r="D49" t="s">
        <v>26</v>
      </c>
      <c r="E49" t="s">
        <v>16</v>
      </c>
      <c r="F49" s="131"/>
      <c r="G49" s="131"/>
      <c r="H49" s="131"/>
      <c r="I49" s="131"/>
      <c r="J49" s="170">
        <f>IF(InpOverride!J49="",F_Inputs!J49,InpOverride!J49)</f>
        <v>0</v>
      </c>
      <c r="K49" s="170">
        <f>IF(InpOverride!K49="",F_Inputs!K49,InpOverride!K49)</f>
        <v>0</v>
      </c>
      <c r="L49" s="170">
        <f>IF(InpOverride!L49="",F_Inputs!L49,InpOverride!L49)</f>
        <v>0</v>
      </c>
      <c r="M49" s="170">
        <f>IF(InpOverride!M49="",F_Inputs!M49,InpOverride!M49)</f>
        <v>0</v>
      </c>
      <c r="N49" s="170">
        <f>IF(InpOverride!N49="",F_Inputs!N49,InpOverride!N49)</f>
        <v>0</v>
      </c>
      <c r="O49" s="131"/>
    </row>
    <row r="50" spans="1:15">
      <c r="A50" t="str">
        <f>F_Inputs!A50</f>
        <v>ANH</v>
      </c>
      <c r="B50" t="s">
        <v>498</v>
      </c>
      <c r="C50" t="s">
        <v>499</v>
      </c>
      <c r="D50" t="s">
        <v>26</v>
      </c>
      <c r="E50" t="s">
        <v>16</v>
      </c>
      <c r="F50" s="131"/>
      <c r="G50" s="131"/>
      <c r="H50" s="131"/>
      <c r="I50" s="131"/>
      <c r="J50" s="170">
        <f>IF(InpOverride!J50="",F_Inputs!J50,InpOverride!J50)</f>
        <v>0</v>
      </c>
      <c r="K50" s="170">
        <f>IF(InpOverride!K50="",F_Inputs!K50,InpOverride!K50)</f>
        <v>0</v>
      </c>
      <c r="L50" s="170">
        <f>IF(InpOverride!L50="",F_Inputs!L50,InpOverride!L50)</f>
        <v>0</v>
      </c>
      <c r="M50" s="170">
        <f>IF(InpOverride!M50="",F_Inputs!M50,InpOverride!M50)</f>
        <v>0</v>
      </c>
      <c r="N50" s="170">
        <f>IF(InpOverride!N50="",F_Inputs!N50,InpOverride!N50)</f>
        <v>0</v>
      </c>
      <c r="O50" s="131"/>
    </row>
    <row r="51" spans="1:15">
      <c r="A51" t="str">
        <f>F_Inputs!A51</f>
        <v>ANH</v>
      </c>
      <c r="B51" t="s">
        <v>500</v>
      </c>
      <c r="C51" t="s">
        <v>501</v>
      </c>
      <c r="D51" t="s">
        <v>26</v>
      </c>
      <c r="E51" t="s">
        <v>16</v>
      </c>
      <c r="F51" s="131"/>
      <c r="G51" s="131"/>
      <c r="H51" s="131"/>
      <c r="I51" s="131"/>
      <c r="J51" s="170">
        <f>IF(InpOverride!J51="",F_Inputs!J51,InpOverride!J51)</f>
        <v>0</v>
      </c>
      <c r="K51" s="170">
        <f>IF(InpOverride!K51="",F_Inputs!K51,InpOverride!K51)</f>
        <v>0</v>
      </c>
      <c r="L51" s="170">
        <f>IF(InpOverride!L51="",F_Inputs!L51,InpOverride!L51)</f>
        <v>0</v>
      </c>
      <c r="M51" s="170">
        <f>IF(InpOverride!M51="",F_Inputs!M51,InpOverride!M51)</f>
        <v>0</v>
      </c>
      <c r="N51" s="170">
        <f>IF(InpOverride!N51="",F_Inputs!N51,InpOverride!N51)</f>
        <v>0</v>
      </c>
      <c r="O51" s="131"/>
    </row>
    <row r="52" spans="1:15">
      <c r="A52" t="str">
        <f>F_Inputs!A52</f>
        <v>ANH</v>
      </c>
      <c r="B52" t="s">
        <v>502</v>
      </c>
      <c r="C52" t="s">
        <v>503</v>
      </c>
      <c r="D52" t="s">
        <v>26</v>
      </c>
      <c r="E52" t="s">
        <v>16</v>
      </c>
      <c r="F52" s="131"/>
      <c r="G52" s="131"/>
      <c r="H52" s="131"/>
      <c r="I52" s="131"/>
      <c r="J52" s="170">
        <f>IF(InpOverride!J52="",F_Inputs!J52,InpOverride!J52)</f>
        <v>0</v>
      </c>
      <c r="K52" s="170">
        <f>IF(InpOverride!K52="",F_Inputs!K52,InpOverride!K52)</f>
        <v>0</v>
      </c>
      <c r="L52" s="170">
        <f>IF(InpOverride!L52="",F_Inputs!L52,InpOverride!L52)</f>
        <v>0</v>
      </c>
      <c r="M52" s="170">
        <f>IF(InpOverride!M52="",F_Inputs!M52,InpOverride!M52)</f>
        <v>0</v>
      </c>
      <c r="N52" s="170">
        <f>IF(InpOverride!N52="",F_Inputs!N52,InpOverride!N52)</f>
        <v>0</v>
      </c>
      <c r="O52" s="131"/>
    </row>
    <row r="53" spans="1:15">
      <c r="A53" t="str">
        <f>F_Inputs!A53</f>
        <v>ANH</v>
      </c>
      <c r="B53" t="s">
        <v>36</v>
      </c>
      <c r="C53" t="s">
        <v>504</v>
      </c>
      <c r="D53" t="s">
        <v>26</v>
      </c>
      <c r="E53" t="s">
        <v>16</v>
      </c>
      <c r="F53" s="131"/>
      <c r="G53" s="131"/>
      <c r="H53" s="131"/>
      <c r="I53" s="131"/>
      <c r="J53" s="131"/>
      <c r="K53" s="131"/>
      <c r="L53" s="170">
        <f>IF(InpOverride!L53="",F_Inputs!L53,InpOverride!L53)</f>
        <v>0</v>
      </c>
      <c r="M53" s="170">
        <f>IF(InpOverride!M53="",F_Inputs!M53,InpOverride!M53)</f>
        <v>0</v>
      </c>
      <c r="N53" s="170">
        <f>IF(InpOverride!N53="",F_Inputs!N53,InpOverride!N53)</f>
        <v>0</v>
      </c>
      <c r="O53" s="131"/>
    </row>
    <row r="54" spans="1:15">
      <c r="A54" t="str">
        <f>F_Inputs!A54</f>
        <v>ANH</v>
      </c>
      <c r="B54" t="s">
        <v>505</v>
      </c>
      <c r="C54" t="s">
        <v>506</v>
      </c>
      <c r="D54" t="s">
        <v>26</v>
      </c>
      <c r="E54" t="s">
        <v>16</v>
      </c>
      <c r="F54" s="131"/>
      <c r="G54" s="131"/>
      <c r="H54" s="131"/>
      <c r="I54" s="131"/>
      <c r="J54" s="131"/>
      <c r="K54" s="131"/>
      <c r="L54" s="170">
        <f>IF(InpOverride!L54="",F_Inputs!L54,InpOverride!L54)</f>
        <v>0</v>
      </c>
      <c r="M54" s="170">
        <f>IF(InpOverride!M54="",F_Inputs!M54,InpOverride!M54)</f>
        <v>0</v>
      </c>
      <c r="N54" s="170">
        <f>IF(InpOverride!N54="",F_Inputs!N54,InpOverride!N54)</f>
        <v>0</v>
      </c>
      <c r="O54" s="131"/>
    </row>
    <row r="55" spans="1:15">
      <c r="A55" t="str">
        <f>F_Inputs!A55</f>
        <v>ANH</v>
      </c>
      <c r="B55" t="s">
        <v>507</v>
      </c>
      <c r="C55" t="s">
        <v>506</v>
      </c>
      <c r="D55" t="s">
        <v>26</v>
      </c>
      <c r="E55" t="s">
        <v>16</v>
      </c>
      <c r="F55" s="131"/>
      <c r="G55" s="131"/>
      <c r="H55" s="131"/>
      <c r="I55" s="131"/>
      <c r="J55" s="131"/>
      <c r="K55" s="131"/>
      <c r="L55" s="170">
        <f>IF(InpOverride!L55="",F_Inputs!L55,InpOverride!L55)</f>
        <v>0</v>
      </c>
      <c r="M55" s="170">
        <f>IF(InpOverride!M55="",F_Inputs!M55,InpOverride!M55)</f>
        <v>0</v>
      </c>
      <c r="N55" s="170">
        <f>IF(InpOverride!N55="",F_Inputs!N55,InpOverride!N55)</f>
        <v>0</v>
      </c>
      <c r="O55" s="131"/>
    </row>
    <row r="56" spans="1:15">
      <c r="A56" t="str">
        <f>F_Inputs!A56</f>
        <v>ANH</v>
      </c>
      <c r="B56" t="s">
        <v>37</v>
      </c>
      <c r="C56" t="s">
        <v>508</v>
      </c>
      <c r="D56" t="s">
        <v>26</v>
      </c>
      <c r="E56" t="s">
        <v>16</v>
      </c>
      <c r="F56" s="131"/>
      <c r="G56" s="131"/>
      <c r="H56" s="131"/>
      <c r="I56" s="131"/>
      <c r="J56" s="131"/>
      <c r="K56" s="131"/>
      <c r="L56" s="170">
        <f>IF(InpOverride!L56="",F_Inputs!L56,InpOverride!L56)</f>
        <v>0</v>
      </c>
      <c r="M56" s="170">
        <f>IF(InpOverride!M56="",F_Inputs!M56,InpOverride!M56)</f>
        <v>0</v>
      </c>
      <c r="N56" s="170">
        <f>IF(InpOverride!N56="",F_Inputs!N56,InpOverride!N56)</f>
        <v>0</v>
      </c>
      <c r="O56" s="131"/>
    </row>
    <row r="57" spans="1:15">
      <c r="A57" t="str">
        <f>F_Inputs!A57</f>
        <v>ANH</v>
      </c>
      <c r="B57" t="s">
        <v>509</v>
      </c>
      <c r="C57" t="s">
        <v>510</v>
      </c>
      <c r="D57" t="s">
        <v>26</v>
      </c>
      <c r="E57" t="s">
        <v>16</v>
      </c>
      <c r="F57" s="131"/>
      <c r="G57" s="131"/>
      <c r="H57" s="131"/>
      <c r="I57" s="131"/>
      <c r="J57" s="131"/>
      <c r="K57" s="131"/>
      <c r="L57" s="170">
        <f>IF(InpOverride!L57="",F_Inputs!L57,InpOverride!L57)</f>
        <v>0</v>
      </c>
      <c r="M57" s="170">
        <f>IF(InpOverride!M57="",F_Inputs!M57,InpOverride!M57)</f>
        <v>0</v>
      </c>
      <c r="N57" s="170">
        <f>IF(InpOverride!N57="",F_Inputs!N57,InpOverride!N57)</f>
        <v>0</v>
      </c>
      <c r="O57" s="131"/>
    </row>
    <row r="58" spans="1:15">
      <c r="A58" t="str">
        <f>F_Inputs!A58</f>
        <v>ANH</v>
      </c>
      <c r="B58" t="s">
        <v>511</v>
      </c>
      <c r="C58" t="s">
        <v>510</v>
      </c>
      <c r="D58" t="s">
        <v>26</v>
      </c>
      <c r="E58" t="s">
        <v>16</v>
      </c>
      <c r="F58" s="131"/>
      <c r="G58" s="131"/>
      <c r="H58" s="131"/>
      <c r="I58" s="131"/>
      <c r="J58" s="131"/>
      <c r="K58" s="131"/>
      <c r="L58" s="170">
        <f>IF(InpOverride!L58="",F_Inputs!L58,InpOverride!L58)</f>
        <v>0</v>
      </c>
      <c r="M58" s="170">
        <f>IF(InpOverride!M58="",F_Inputs!M58,InpOverride!M58)</f>
        <v>0</v>
      </c>
      <c r="N58" s="170">
        <f>IF(InpOverride!N58="",F_Inputs!N58,InpOverride!N58)</f>
        <v>0</v>
      </c>
      <c r="O58" s="131"/>
    </row>
    <row r="59" spans="1:15">
      <c r="A59" t="str">
        <f>F_Inputs!A59</f>
        <v>ANH</v>
      </c>
      <c r="B59" t="s">
        <v>38</v>
      </c>
      <c r="C59" t="s">
        <v>512</v>
      </c>
      <c r="D59" t="s">
        <v>26</v>
      </c>
      <c r="E59" t="s">
        <v>16</v>
      </c>
      <c r="F59" s="131"/>
      <c r="G59" s="131"/>
      <c r="H59" s="131"/>
      <c r="I59" s="131"/>
      <c r="J59" s="131"/>
      <c r="K59" s="131"/>
      <c r="L59" s="170">
        <f>IF(InpOverride!L59="",F_Inputs!L59,InpOverride!L59)</f>
        <v>0</v>
      </c>
      <c r="M59" s="170">
        <f>IF(InpOverride!M59="",F_Inputs!M59,InpOverride!M59)</f>
        <v>0</v>
      </c>
      <c r="N59" s="170">
        <f>IF(InpOverride!N59="",F_Inputs!N59,InpOverride!N59)</f>
        <v>0</v>
      </c>
      <c r="O59" s="131"/>
    </row>
    <row r="60" spans="1:15">
      <c r="A60" t="str">
        <f>F_Inputs!A60</f>
        <v>ANH</v>
      </c>
      <c r="B60" t="s">
        <v>39</v>
      </c>
      <c r="C60" t="s">
        <v>513</v>
      </c>
      <c r="D60" t="s">
        <v>26</v>
      </c>
      <c r="E60" t="s">
        <v>16</v>
      </c>
      <c r="F60" s="131"/>
      <c r="G60" s="131"/>
      <c r="H60" s="131"/>
      <c r="I60" s="131"/>
      <c r="J60" s="131"/>
      <c r="K60" s="131"/>
      <c r="L60" s="170">
        <f>IF(InpOverride!L60="",F_Inputs!L60,InpOverride!L60)</f>
        <v>0</v>
      </c>
      <c r="M60" s="170">
        <f>IF(InpOverride!M60="",F_Inputs!M60,InpOverride!M60)</f>
        <v>0</v>
      </c>
      <c r="N60" s="170">
        <f>IF(InpOverride!N60="",F_Inputs!N60,InpOverride!N60)</f>
        <v>0</v>
      </c>
      <c r="O60" s="131"/>
    </row>
    <row r="61" spans="1:15">
      <c r="A61" t="str">
        <f>F_Inputs!A61</f>
        <v>ANH</v>
      </c>
      <c r="B61" t="s">
        <v>40</v>
      </c>
      <c r="C61" t="s">
        <v>513</v>
      </c>
      <c r="D61" t="s">
        <v>26</v>
      </c>
      <c r="E61" t="s">
        <v>16</v>
      </c>
      <c r="F61" s="131"/>
      <c r="G61" s="131"/>
      <c r="H61" s="131"/>
      <c r="I61" s="131"/>
      <c r="J61" s="131"/>
      <c r="K61" s="131"/>
      <c r="L61" s="170">
        <f>IF(InpOverride!L61="",F_Inputs!L61,InpOverride!L61)</f>
        <v>0</v>
      </c>
      <c r="M61" s="170">
        <f>IF(InpOverride!M61="",F_Inputs!M61,InpOverride!M61)</f>
        <v>0</v>
      </c>
      <c r="N61" s="170">
        <f>IF(InpOverride!N61="",F_Inputs!N61,InpOverride!N61)</f>
        <v>0</v>
      </c>
      <c r="O61" s="131"/>
    </row>
    <row r="62" spans="1:15">
      <c r="A62" t="str">
        <f>F_Inputs!A62</f>
        <v>ANH</v>
      </c>
      <c r="B62" t="s">
        <v>41</v>
      </c>
      <c r="C62" t="s">
        <v>514</v>
      </c>
      <c r="D62" t="s">
        <v>26</v>
      </c>
      <c r="E62" t="s">
        <v>16</v>
      </c>
      <c r="F62" s="131"/>
      <c r="G62" s="131"/>
      <c r="H62" s="131"/>
      <c r="I62" s="131"/>
      <c r="J62" s="131"/>
      <c r="K62" s="131"/>
      <c r="L62" s="131"/>
      <c r="M62" s="131"/>
      <c r="N62" s="170">
        <f>IF(InpOverride!N62="",F_Inputs!N62,InpOverride!N62)</f>
        <v>-12.3017784673757</v>
      </c>
      <c r="O62" s="131"/>
    </row>
    <row r="63" spans="1:15">
      <c r="A63" t="str">
        <f>F_Inputs!A63</f>
        <v>ANH</v>
      </c>
      <c r="B63" t="s">
        <v>42</v>
      </c>
      <c r="C63" t="s">
        <v>515</v>
      </c>
      <c r="D63" t="s">
        <v>26</v>
      </c>
      <c r="E63" t="s">
        <v>16</v>
      </c>
      <c r="F63" s="131"/>
      <c r="G63" s="131"/>
      <c r="H63" s="131"/>
      <c r="I63" s="131"/>
      <c r="J63" s="131"/>
      <c r="K63" s="131"/>
      <c r="L63" s="131"/>
      <c r="M63" s="131"/>
      <c r="N63" s="170">
        <f>IF(InpOverride!N63="",F_Inputs!N63,InpOverride!N63)</f>
        <v>-10.066085459020099</v>
      </c>
      <c r="O63" s="131"/>
    </row>
    <row r="64" spans="1:15">
      <c r="A64" t="str">
        <f>F_Inputs!A64</f>
        <v>ANH</v>
      </c>
      <c r="B64" t="s">
        <v>43</v>
      </c>
      <c r="C64" t="s">
        <v>515</v>
      </c>
      <c r="D64" t="s">
        <v>26</v>
      </c>
      <c r="E64" t="s">
        <v>16</v>
      </c>
      <c r="F64" s="131"/>
      <c r="G64" s="131"/>
      <c r="H64" s="131"/>
      <c r="I64" s="131"/>
      <c r="J64" s="131"/>
      <c r="K64" s="131"/>
      <c r="L64" s="131"/>
      <c r="M64" s="131"/>
      <c r="N64" s="170">
        <f>IF(InpOverride!N64="",F_Inputs!N64,InpOverride!N64)</f>
        <v>0</v>
      </c>
      <c r="O64" s="131"/>
    </row>
    <row r="65" spans="1:15">
      <c r="A65" t="str">
        <f>F_Inputs!A65</f>
        <v>ANH</v>
      </c>
      <c r="B65" t="s">
        <v>44</v>
      </c>
      <c r="C65" t="s">
        <v>516</v>
      </c>
      <c r="D65" t="s">
        <v>439</v>
      </c>
      <c r="E65" t="s">
        <v>16</v>
      </c>
      <c r="F65" s="172">
        <f>IF(InpOverride!F65="",F_Inputs!F65,InpOverride!F65)</f>
        <v>234.4</v>
      </c>
      <c r="G65" s="172">
        <f>IF(InpOverride!G65="",F_Inputs!G65,InpOverride!G65)</f>
        <v>242.5</v>
      </c>
      <c r="H65" s="172">
        <f>IF(InpOverride!H65="",F_Inputs!H65,InpOverride!H65)</f>
        <v>249.5</v>
      </c>
      <c r="I65" s="172">
        <f>IF(InpOverride!I65="",F_Inputs!I65,InpOverride!I65)</f>
        <v>255.7</v>
      </c>
      <c r="J65" s="172">
        <f>IF(InpOverride!J65="",F_Inputs!J65,InpOverride!J65)</f>
        <v>258</v>
      </c>
      <c r="K65" s="172">
        <f>IF(InpOverride!K65="",F_Inputs!K65,InpOverride!K65)</f>
        <v>261.39999999999998</v>
      </c>
      <c r="L65" s="172">
        <f>IF(InpOverride!L65="",F_Inputs!L65,InpOverride!L65)</f>
        <v>270.60000000000002</v>
      </c>
      <c r="M65" s="172">
        <f>IF(InpOverride!M65="",F_Inputs!M65,InpOverride!M65)</f>
        <v>279.7</v>
      </c>
      <c r="N65" s="172">
        <f>IF(InpOverride!N65="",F_Inputs!N65,InpOverride!N65)</f>
        <v>288.2</v>
      </c>
      <c r="O65" s="133"/>
    </row>
    <row r="66" spans="1:15">
      <c r="A66" t="str">
        <f>F_Inputs!A66</f>
        <v>ANH</v>
      </c>
      <c r="B66" t="s">
        <v>45</v>
      </c>
      <c r="C66" t="s">
        <v>517</v>
      </c>
      <c r="D66" t="s">
        <v>439</v>
      </c>
      <c r="E66" t="s">
        <v>16</v>
      </c>
      <c r="F66" s="172">
        <f>IF(InpOverride!F66="",F_Inputs!F66,InpOverride!F66)</f>
        <v>235.2</v>
      </c>
      <c r="G66" s="172">
        <f>IF(InpOverride!G66="",F_Inputs!G66,InpOverride!G66)</f>
        <v>242.4</v>
      </c>
      <c r="H66" s="172">
        <f>IF(InpOverride!H66="",F_Inputs!H66,InpOverride!H66)</f>
        <v>250</v>
      </c>
      <c r="I66" s="172">
        <f>IF(InpOverride!I66="",F_Inputs!I66,InpOverride!I66)</f>
        <v>255.9</v>
      </c>
      <c r="J66" s="172">
        <f>IF(InpOverride!J66="",F_Inputs!J66,InpOverride!J66)</f>
        <v>258.5</v>
      </c>
      <c r="K66" s="172">
        <f>IF(InpOverride!K66="",F_Inputs!K66,InpOverride!K66)</f>
        <v>262.10000000000002</v>
      </c>
      <c r="L66" s="172">
        <f>IF(InpOverride!L66="",F_Inputs!L66,InpOverride!L66)</f>
        <v>271.7</v>
      </c>
      <c r="M66" s="172">
        <f>IF(InpOverride!M66="",F_Inputs!M66,InpOverride!M66)</f>
        <v>280.7</v>
      </c>
      <c r="N66" s="172">
        <f>IF(InpOverride!N66="",F_Inputs!N66,InpOverride!N66)</f>
        <v>289.2</v>
      </c>
      <c r="O66" s="133"/>
    </row>
    <row r="67" spans="1:15">
      <c r="A67" t="str">
        <f>F_Inputs!A67</f>
        <v>ANH</v>
      </c>
      <c r="B67" t="s">
        <v>46</v>
      </c>
      <c r="C67" t="s">
        <v>518</v>
      </c>
      <c r="D67" t="s">
        <v>439</v>
      </c>
      <c r="E67" t="s">
        <v>16</v>
      </c>
      <c r="F67" s="172">
        <f>IF(InpOverride!F67="",F_Inputs!F67,InpOverride!F67)</f>
        <v>235.2</v>
      </c>
      <c r="G67" s="172">
        <f>IF(InpOverride!G67="",F_Inputs!G67,InpOverride!G67)</f>
        <v>241.8</v>
      </c>
      <c r="H67" s="172">
        <f>IF(InpOverride!H67="",F_Inputs!H67,InpOverride!H67)</f>
        <v>249.7</v>
      </c>
      <c r="I67" s="172">
        <f>IF(InpOverride!I67="",F_Inputs!I67,InpOverride!I67)</f>
        <v>256.3</v>
      </c>
      <c r="J67" s="172">
        <f>IF(InpOverride!J67="",F_Inputs!J67,InpOverride!J67)</f>
        <v>258.89999999999998</v>
      </c>
      <c r="K67" s="172">
        <f>IF(InpOverride!K67="",F_Inputs!K67,InpOverride!K67)</f>
        <v>263.10000000000002</v>
      </c>
      <c r="L67" s="172">
        <f>IF(InpOverride!L67="",F_Inputs!L67,InpOverride!L67)</f>
        <v>272.3</v>
      </c>
      <c r="M67" s="172">
        <f>IF(InpOverride!M67="",F_Inputs!M67,InpOverride!M67)</f>
        <v>281.5</v>
      </c>
      <c r="N67" s="172">
        <f>IF(InpOverride!N67="",F_Inputs!N67,InpOverride!N67)</f>
        <v>289.60000000000002</v>
      </c>
      <c r="O67" s="133"/>
    </row>
    <row r="68" spans="1:15">
      <c r="A68" t="str">
        <f>F_Inputs!A68</f>
        <v>ANH</v>
      </c>
      <c r="B68" t="s">
        <v>47</v>
      </c>
      <c r="C68" t="s">
        <v>519</v>
      </c>
      <c r="D68" t="s">
        <v>439</v>
      </c>
      <c r="E68" t="s">
        <v>16</v>
      </c>
      <c r="F68" s="172">
        <f>IF(InpOverride!F68="",F_Inputs!F68,InpOverride!F68)</f>
        <v>234.7</v>
      </c>
      <c r="G68" s="172">
        <f>IF(InpOverride!G68="",F_Inputs!G68,InpOverride!G68)</f>
        <v>242.1</v>
      </c>
      <c r="H68" s="172">
        <f>IF(InpOverride!H68="",F_Inputs!H68,InpOverride!H68)</f>
        <v>249.7</v>
      </c>
      <c r="I68" s="172">
        <f>IF(InpOverride!I68="",F_Inputs!I68,InpOverride!I68)</f>
        <v>256</v>
      </c>
      <c r="J68" s="172">
        <f>IF(InpOverride!J68="",F_Inputs!J68,InpOverride!J68)</f>
        <v>258.60000000000002</v>
      </c>
      <c r="K68" s="172">
        <f>IF(InpOverride!K68="",F_Inputs!K68,InpOverride!K68)</f>
        <v>263.39999999999998</v>
      </c>
      <c r="L68" s="172">
        <f>IF(InpOverride!L68="",F_Inputs!L68,InpOverride!L68)</f>
        <v>272.89999999999998</v>
      </c>
      <c r="M68" s="172">
        <f>IF(InpOverride!M68="",F_Inputs!M68,InpOverride!M68)</f>
        <v>281.7</v>
      </c>
      <c r="N68" s="172">
        <f>IF(InpOverride!N68="",F_Inputs!N68,InpOverride!N68)</f>
        <v>289.5</v>
      </c>
      <c r="O68" s="133"/>
    </row>
    <row r="69" spans="1:15">
      <c r="A69" t="str">
        <f>F_Inputs!A69</f>
        <v>ANH</v>
      </c>
      <c r="B69" t="s">
        <v>48</v>
      </c>
      <c r="C69" t="s">
        <v>520</v>
      </c>
      <c r="D69" t="s">
        <v>439</v>
      </c>
      <c r="E69" t="s">
        <v>16</v>
      </c>
      <c r="F69" s="172">
        <f>IF(InpOverride!F69="",F_Inputs!F69,InpOverride!F69)</f>
        <v>236.1</v>
      </c>
      <c r="G69" s="172">
        <f>IF(InpOverride!G69="",F_Inputs!G69,InpOverride!G69)</f>
        <v>243</v>
      </c>
      <c r="H69" s="172">
        <f>IF(InpOverride!H69="",F_Inputs!H69,InpOverride!H69)</f>
        <v>251</v>
      </c>
      <c r="I69" s="172">
        <f>IF(InpOverride!I69="",F_Inputs!I69,InpOverride!I69)</f>
        <v>257</v>
      </c>
      <c r="J69" s="172">
        <f>IF(InpOverride!J69="",F_Inputs!J69,InpOverride!J69)</f>
        <v>259.8</v>
      </c>
      <c r="K69" s="172">
        <f>IF(InpOverride!K69="",F_Inputs!K69,InpOverride!K69)</f>
        <v>264.39999999999998</v>
      </c>
      <c r="L69" s="172">
        <f>IF(InpOverride!L69="",F_Inputs!L69,InpOverride!L69)</f>
        <v>274.7</v>
      </c>
      <c r="M69" s="172">
        <f>IF(InpOverride!M69="",F_Inputs!M69,InpOverride!M69)</f>
        <v>284.2</v>
      </c>
      <c r="N69" s="172">
        <f>IF(InpOverride!N69="",F_Inputs!N69,InpOverride!N69)</f>
        <v>291.7</v>
      </c>
      <c r="O69" s="133"/>
    </row>
    <row r="70" spans="1:15">
      <c r="A70" t="str">
        <f>F_Inputs!A70</f>
        <v>ANH</v>
      </c>
      <c r="B70" t="s">
        <v>49</v>
      </c>
      <c r="C70" t="s">
        <v>521</v>
      </c>
      <c r="D70" t="s">
        <v>439</v>
      </c>
      <c r="E70" t="s">
        <v>16</v>
      </c>
      <c r="F70" s="172">
        <f>IF(InpOverride!F70="",F_Inputs!F70,InpOverride!F70)</f>
        <v>237.9</v>
      </c>
      <c r="G70" s="172">
        <f>IF(InpOverride!G70="",F_Inputs!G70,InpOverride!G70)</f>
        <v>244.2</v>
      </c>
      <c r="H70" s="172">
        <f>IF(InpOverride!H70="",F_Inputs!H70,InpOverride!H70)</f>
        <v>251.9</v>
      </c>
      <c r="I70" s="172">
        <f>IF(InpOverride!I70="",F_Inputs!I70,InpOverride!I70)</f>
        <v>257.60000000000002</v>
      </c>
      <c r="J70" s="172">
        <f>IF(InpOverride!J70="",F_Inputs!J70,InpOverride!J70)</f>
        <v>259.60000000000002</v>
      </c>
      <c r="K70" s="172">
        <f>IF(InpOverride!K70="",F_Inputs!K70,InpOverride!K70)</f>
        <v>264.89999999999998</v>
      </c>
      <c r="L70" s="172">
        <f>IF(InpOverride!L70="",F_Inputs!L70,InpOverride!L70)</f>
        <v>275.10000000000002</v>
      </c>
      <c r="M70" s="172">
        <f>IF(InpOverride!M70="",F_Inputs!M70,InpOverride!M70)</f>
        <v>284.10000000000002</v>
      </c>
      <c r="N70" s="172">
        <f>IF(InpOverride!N70="",F_Inputs!N70,InpOverride!N70)</f>
        <v>291</v>
      </c>
      <c r="O70" s="133"/>
    </row>
    <row r="71" spans="1:15">
      <c r="A71" t="str">
        <f>F_Inputs!A71</f>
        <v>ANH</v>
      </c>
      <c r="B71" t="s">
        <v>50</v>
      </c>
      <c r="C71" t="s">
        <v>522</v>
      </c>
      <c r="D71" t="s">
        <v>439</v>
      </c>
      <c r="E71" t="s">
        <v>16</v>
      </c>
      <c r="F71" s="172">
        <f>IF(InpOverride!F71="",F_Inputs!F71,InpOverride!F71)</f>
        <v>238</v>
      </c>
      <c r="G71" s="172">
        <f>IF(InpOverride!G71="",F_Inputs!G71,InpOverride!G71)</f>
        <v>245.6</v>
      </c>
      <c r="H71" s="172">
        <f>IF(InpOverride!H71="",F_Inputs!H71,InpOverride!H71)</f>
        <v>251.9</v>
      </c>
      <c r="I71" s="172">
        <f>IF(InpOverride!I71="",F_Inputs!I71,InpOverride!I71)</f>
        <v>257.7</v>
      </c>
      <c r="J71" s="172">
        <f>IF(InpOverride!J71="",F_Inputs!J71,InpOverride!J71)</f>
        <v>259.5</v>
      </c>
      <c r="K71" s="172">
        <f>IF(InpOverride!K71="",F_Inputs!K71,InpOverride!K71)</f>
        <v>264.8</v>
      </c>
      <c r="L71" s="172">
        <f>IF(InpOverride!L71="",F_Inputs!L71,InpOverride!L71)</f>
        <v>275.3</v>
      </c>
      <c r="M71" s="172">
        <f>IF(InpOverride!M71="",F_Inputs!M71,InpOverride!M71)</f>
        <v>284.5</v>
      </c>
      <c r="N71" s="172">
        <f>IF(InpOverride!N71="",F_Inputs!N71,InpOverride!N71)</f>
        <v>290.39999999999998</v>
      </c>
      <c r="O71" s="133"/>
    </row>
    <row r="72" spans="1:15">
      <c r="A72" t="str">
        <f>F_Inputs!A72</f>
        <v>ANH</v>
      </c>
      <c r="B72" t="s">
        <v>51</v>
      </c>
      <c r="C72" t="s">
        <v>523</v>
      </c>
      <c r="D72" t="s">
        <v>439</v>
      </c>
      <c r="E72" t="s">
        <v>16</v>
      </c>
      <c r="F72" s="172">
        <f>IF(InpOverride!F72="",F_Inputs!F72,InpOverride!F72)</f>
        <v>238.5</v>
      </c>
      <c r="G72" s="172">
        <f>IF(InpOverride!G72="",F_Inputs!G72,InpOverride!G72)</f>
        <v>245.6</v>
      </c>
      <c r="H72" s="172">
        <f>IF(InpOverride!H72="",F_Inputs!H72,InpOverride!H72)</f>
        <v>252.1</v>
      </c>
      <c r="I72" s="172">
        <f>IF(InpOverride!I72="",F_Inputs!I72,InpOverride!I72)</f>
        <v>257.10000000000002</v>
      </c>
      <c r="J72" s="172">
        <f>IF(InpOverride!J72="",F_Inputs!J72,InpOverride!J72)</f>
        <v>259.8</v>
      </c>
      <c r="K72" s="172">
        <f>IF(InpOverride!K72="",F_Inputs!K72,InpOverride!K72)</f>
        <v>265.5</v>
      </c>
      <c r="L72" s="172">
        <f>IF(InpOverride!L72="",F_Inputs!L72,InpOverride!L72)</f>
        <v>275.8</v>
      </c>
      <c r="M72" s="172">
        <f>IF(InpOverride!M72="",F_Inputs!M72,InpOverride!M72)</f>
        <v>284.60000000000002</v>
      </c>
      <c r="N72" s="172">
        <f>IF(InpOverride!N72="",F_Inputs!N72,InpOverride!N72)</f>
        <v>291</v>
      </c>
      <c r="O72" s="133"/>
    </row>
    <row r="73" spans="1:15">
      <c r="A73" t="str">
        <f>F_Inputs!A73</f>
        <v>ANH</v>
      </c>
      <c r="B73" t="s">
        <v>52</v>
      </c>
      <c r="C73" t="s">
        <v>524</v>
      </c>
      <c r="D73" t="s">
        <v>439</v>
      </c>
      <c r="E73" t="s">
        <v>16</v>
      </c>
      <c r="F73" s="172">
        <f>IF(InpOverride!F73="",F_Inputs!F73,InpOverride!F73)</f>
        <v>239.4</v>
      </c>
      <c r="G73" s="172">
        <f>IF(InpOverride!G73="",F_Inputs!G73,InpOverride!G73)</f>
        <v>246.8</v>
      </c>
      <c r="H73" s="172">
        <f>IF(InpOverride!H73="",F_Inputs!H73,InpOverride!H73)</f>
        <v>253.4</v>
      </c>
      <c r="I73" s="172">
        <f>IF(InpOverride!I73="",F_Inputs!I73,InpOverride!I73)</f>
        <v>257.5</v>
      </c>
      <c r="J73" s="172">
        <f>IF(InpOverride!J73="",F_Inputs!J73,InpOverride!J73)</f>
        <v>260.60000000000002</v>
      </c>
      <c r="K73" s="172">
        <f>IF(InpOverride!K73="",F_Inputs!K73,InpOverride!K73)</f>
        <v>267.10000000000002</v>
      </c>
      <c r="L73" s="172">
        <f>IF(InpOverride!L73="",F_Inputs!L73,InpOverride!L73)</f>
        <v>278.10000000000002</v>
      </c>
      <c r="M73" s="172">
        <f>IF(InpOverride!M73="",F_Inputs!M73,InpOverride!M73)</f>
        <v>285.60000000000002</v>
      </c>
      <c r="N73" s="172">
        <f>IF(InpOverride!N73="",F_Inputs!N73,InpOverride!N73)</f>
        <v>291.89999999999998</v>
      </c>
      <c r="O73" s="133"/>
    </row>
    <row r="74" spans="1:15">
      <c r="A74" t="str">
        <f>F_Inputs!A74</f>
        <v>ANH</v>
      </c>
      <c r="B74" t="s">
        <v>53</v>
      </c>
      <c r="C74" t="s">
        <v>525</v>
      </c>
      <c r="D74" t="s">
        <v>439</v>
      </c>
      <c r="E74" t="s">
        <v>16</v>
      </c>
      <c r="F74" s="172">
        <f>IF(InpOverride!F74="",F_Inputs!F74,InpOverride!F74)</f>
        <v>238</v>
      </c>
      <c r="G74" s="172">
        <f>IF(InpOverride!G74="",F_Inputs!G74,InpOverride!G74)</f>
        <v>245.8</v>
      </c>
      <c r="H74" s="172">
        <f>IF(InpOverride!H74="",F_Inputs!H74,InpOverride!H74)</f>
        <v>252.6</v>
      </c>
      <c r="I74" s="172">
        <f>IF(InpOverride!I74="",F_Inputs!I74,InpOverride!I74)</f>
        <v>255.4</v>
      </c>
      <c r="J74" s="172">
        <f>IF(InpOverride!J74="",F_Inputs!J74,InpOverride!J74)</f>
        <v>258.8</v>
      </c>
      <c r="K74" s="172">
        <f>IF(InpOverride!K74="",F_Inputs!K74,InpOverride!K74)</f>
        <v>265.5</v>
      </c>
      <c r="L74" s="172">
        <f>IF(InpOverride!L74="",F_Inputs!L74,InpOverride!L74)</f>
        <v>276</v>
      </c>
      <c r="M74" s="172">
        <f>IF(InpOverride!M74="",F_Inputs!M74,InpOverride!M74)</f>
        <v>283</v>
      </c>
      <c r="N74" s="172">
        <f>IF(InpOverride!N74="",F_Inputs!N74,InpOverride!N74)</f>
        <v>290.60000000000002</v>
      </c>
      <c r="O74" s="133"/>
    </row>
    <row r="75" spans="1:15">
      <c r="A75" t="str">
        <f>F_Inputs!A75</f>
        <v>ANH</v>
      </c>
      <c r="B75" t="s">
        <v>54</v>
      </c>
      <c r="C75" t="s">
        <v>526</v>
      </c>
      <c r="D75" t="s">
        <v>439</v>
      </c>
      <c r="E75" t="s">
        <v>16</v>
      </c>
      <c r="F75" s="172">
        <f>IF(InpOverride!F75="",F_Inputs!F75,InpOverride!F75)</f>
        <v>239.9</v>
      </c>
      <c r="G75" s="172">
        <f>IF(InpOverride!G75="",F_Inputs!G75,InpOverride!G75)</f>
        <v>247.6</v>
      </c>
      <c r="H75" s="172">
        <f>IF(InpOverride!H75="",F_Inputs!H75,InpOverride!H75)</f>
        <v>254.2</v>
      </c>
      <c r="I75" s="172">
        <f>IF(InpOverride!I75="",F_Inputs!I75,InpOverride!I75)</f>
        <v>256.7</v>
      </c>
      <c r="J75" s="172">
        <f>IF(InpOverride!J75="",F_Inputs!J75,InpOverride!J75)</f>
        <v>260</v>
      </c>
      <c r="K75" s="172">
        <f>IF(InpOverride!K75="",F_Inputs!K75,InpOverride!K75)</f>
        <v>268.39999999999998</v>
      </c>
      <c r="L75" s="172">
        <f>IF(InpOverride!L75="",F_Inputs!L75,InpOverride!L75)</f>
        <v>278.10000000000002</v>
      </c>
      <c r="M75" s="172">
        <f>IF(InpOverride!M75="",F_Inputs!M75,InpOverride!M75)</f>
        <v>285</v>
      </c>
      <c r="N75" s="172">
        <f>IF(InpOverride!N75="",F_Inputs!N75,InpOverride!N75)</f>
        <v>292</v>
      </c>
      <c r="O75" s="133"/>
    </row>
    <row r="76" spans="1:15">
      <c r="A76" t="str">
        <f>F_Inputs!A76</f>
        <v>ANH</v>
      </c>
      <c r="B76" t="s">
        <v>527</v>
      </c>
      <c r="C76" t="s">
        <v>528</v>
      </c>
      <c r="D76" t="s">
        <v>439</v>
      </c>
      <c r="E76" t="s">
        <v>16</v>
      </c>
      <c r="F76" s="172">
        <f>IF(InpOverride!F76="",F_Inputs!F76,InpOverride!F76)</f>
        <v>240.8</v>
      </c>
      <c r="G76" s="172">
        <f>IF(InpOverride!G76="",F_Inputs!G76,InpOverride!G76)</f>
        <v>248.7</v>
      </c>
      <c r="H76" s="172">
        <f>IF(InpOverride!H76="",F_Inputs!H76,InpOverride!H76)</f>
        <v>254.8</v>
      </c>
      <c r="I76" s="172">
        <f>IF(InpOverride!I76="",F_Inputs!I76,InpOverride!I76)</f>
        <v>257.10000000000002</v>
      </c>
      <c r="J76" s="172">
        <f>IF(InpOverride!J76="",F_Inputs!J76,InpOverride!J76)</f>
        <v>261.10000000000002</v>
      </c>
      <c r="K76" s="172">
        <f>IF(InpOverride!K76="",F_Inputs!K76,InpOverride!K76)</f>
        <v>269.3</v>
      </c>
      <c r="L76" s="172">
        <f>IF(InpOverride!L76="",F_Inputs!L76,InpOverride!L76)</f>
        <v>278.3</v>
      </c>
      <c r="M76" s="172">
        <f>IF(InpOverride!M76="",F_Inputs!M76,InpOverride!M76)</f>
        <v>285.10000000000002</v>
      </c>
      <c r="N76" s="172">
        <f>IF(InpOverride!N76="",F_Inputs!N76,InpOverride!N76)</f>
        <v>292.60000000000002</v>
      </c>
      <c r="O76" s="133"/>
    </row>
    <row r="77" spans="1:15">
      <c r="B77" s="95" t="s">
        <v>188</v>
      </c>
      <c r="C77" s="152" t="s">
        <v>189</v>
      </c>
      <c r="D77" t="s">
        <v>26</v>
      </c>
      <c r="E77" t="s">
        <v>16</v>
      </c>
      <c r="F77" s="133"/>
      <c r="G77" s="133"/>
      <c r="H77" s="133"/>
      <c r="I77" s="133"/>
      <c r="J77" s="133"/>
      <c r="K77" s="133"/>
      <c r="L77" s="133"/>
      <c r="M77" s="172">
        <f>IF(InpOverride!M77="",F_Inputs!M77,InpOverride!M77)</f>
        <v>6</v>
      </c>
      <c r="N77" s="133"/>
      <c r="O77" s="133"/>
    </row>
    <row r="78" spans="1:15">
      <c r="B78" s="95" t="s">
        <v>190</v>
      </c>
      <c r="C78" s="152" t="s">
        <v>191</v>
      </c>
      <c r="D78" t="s">
        <v>26</v>
      </c>
      <c r="E78" t="s">
        <v>16</v>
      </c>
      <c r="F78" s="133"/>
      <c r="G78" s="133"/>
      <c r="H78" s="133"/>
      <c r="I78" s="133"/>
      <c r="J78" s="133"/>
      <c r="K78" s="133"/>
      <c r="L78" s="133"/>
      <c r="M78" s="172">
        <f>IF(InpOverride!M78="",F_Inputs!M78,InpOverride!M78)</f>
        <v>4</v>
      </c>
      <c r="N78" s="133"/>
      <c r="O78" s="133"/>
    </row>
    <row r="79" spans="1:15">
      <c r="B79" s="95" t="s">
        <v>192</v>
      </c>
      <c r="C79" s="152" t="s">
        <v>193</v>
      </c>
      <c r="D79" t="s">
        <v>26</v>
      </c>
      <c r="E79" t="s">
        <v>16</v>
      </c>
      <c r="F79" s="133"/>
      <c r="G79" s="133"/>
      <c r="H79" s="133"/>
      <c r="I79" s="133"/>
      <c r="J79" s="133"/>
      <c r="K79" s="133"/>
      <c r="L79" s="133"/>
      <c r="M79" s="172">
        <f>IF(InpOverride!M79="",F_Inputs!M79,InpOverride!M79)</f>
        <v>0</v>
      </c>
      <c r="N79" s="133"/>
      <c r="O79" s="133"/>
    </row>
    <row r="80" spans="1:15">
      <c r="B80" s="95" t="s">
        <v>194</v>
      </c>
      <c r="C80" s="152" t="s">
        <v>195</v>
      </c>
      <c r="D80" t="s">
        <v>26</v>
      </c>
      <c r="E80" t="s">
        <v>16</v>
      </c>
      <c r="F80" s="133"/>
      <c r="G80" s="133"/>
      <c r="H80" s="133"/>
      <c r="I80" s="133"/>
      <c r="J80" s="133"/>
      <c r="K80" s="133"/>
      <c r="L80" s="133"/>
      <c r="M80" s="133"/>
      <c r="N80" s="172">
        <f>IF(InpOverride!N80="",F_Inputs!N80,InpOverride!N80)</f>
        <v>0</v>
      </c>
      <c r="O80" s="133"/>
    </row>
    <row r="81" spans="2:15">
      <c r="B81" s="95" t="s">
        <v>196</v>
      </c>
      <c r="C81" s="152" t="s">
        <v>197</v>
      </c>
      <c r="D81" t="s">
        <v>26</v>
      </c>
      <c r="E81" t="s">
        <v>16</v>
      </c>
      <c r="F81" s="133"/>
      <c r="G81" s="133"/>
      <c r="H81" s="133"/>
      <c r="I81" s="133"/>
      <c r="J81" s="133"/>
      <c r="K81" s="133"/>
      <c r="L81" s="133"/>
      <c r="M81" s="133"/>
      <c r="N81" s="172">
        <f>IF(InpOverride!N81="",F_Inputs!N81,InpOverride!N81)</f>
        <v>0</v>
      </c>
      <c r="O81" s="133"/>
    </row>
    <row r="82" spans="2:15">
      <c r="B82" s="95" t="s">
        <v>198</v>
      </c>
      <c r="C82" s="152" t="s">
        <v>199</v>
      </c>
      <c r="D82" t="s">
        <v>26</v>
      </c>
      <c r="E82" t="s">
        <v>16</v>
      </c>
      <c r="F82" s="133"/>
      <c r="G82" s="133"/>
      <c r="H82" s="133"/>
      <c r="I82" s="133"/>
      <c r="J82" s="133"/>
      <c r="K82" s="133"/>
      <c r="L82" s="133"/>
      <c r="M82" s="133"/>
      <c r="N82" s="172">
        <f>IF(InpOverride!N82="",F_Inputs!N82,InpOverride!N82)</f>
        <v>0</v>
      </c>
      <c r="O82" s="133"/>
    </row>
    <row r="83" spans="2:15">
      <c r="B83" s="95" t="s">
        <v>291</v>
      </c>
      <c r="C83" s="151" t="s">
        <v>536</v>
      </c>
      <c r="D83" t="s">
        <v>26</v>
      </c>
      <c r="E83" t="s">
        <v>16</v>
      </c>
      <c r="L83" s="172">
        <f>IF(InpOverride!L83="",F_Inputs!L83,InpOverride!L83)</f>
        <v>0</v>
      </c>
    </row>
    <row r="84" spans="2:15">
      <c r="B84" s="95" t="s">
        <v>323</v>
      </c>
      <c r="C84" s="151" t="s">
        <v>537</v>
      </c>
      <c r="D84" t="s">
        <v>26</v>
      </c>
      <c r="E84" t="s">
        <v>16</v>
      </c>
      <c r="L84" s="172">
        <f>IF(InpOverride!L84="",F_Inputs!L84,InpOverride!L84)</f>
        <v>0</v>
      </c>
    </row>
    <row r="85" spans="2:15">
      <c r="B85" s="95" t="s">
        <v>352</v>
      </c>
      <c r="C85" s="151" t="s">
        <v>538</v>
      </c>
      <c r="D85" t="s">
        <v>26</v>
      </c>
      <c r="E85" t="s">
        <v>16</v>
      </c>
      <c r="L85" s="172">
        <f>IF(InpOverride!L85="",F_Inputs!L85,InpOverride!L85)</f>
        <v>0</v>
      </c>
    </row>
    <row r="86" spans="2:15">
      <c r="B86" s="95" t="s">
        <v>293</v>
      </c>
      <c r="C86" s="151" t="s">
        <v>539</v>
      </c>
      <c r="D86" t="s">
        <v>26</v>
      </c>
      <c r="E86" t="s">
        <v>16</v>
      </c>
      <c r="N86" s="172">
        <f>IF(InpOverride!N86="",F_Inputs!N86,InpOverride!N86)</f>
        <v>0</v>
      </c>
    </row>
    <row r="87" spans="2:15">
      <c r="B87" s="95" t="s">
        <v>325</v>
      </c>
      <c r="C87" s="151" t="s">
        <v>540</v>
      </c>
      <c r="D87" t="s">
        <v>26</v>
      </c>
      <c r="E87" t="s">
        <v>16</v>
      </c>
      <c r="N87" s="172">
        <f>IF(InpOverride!N87="",F_Inputs!N87,InpOverride!N87)</f>
        <v>0</v>
      </c>
    </row>
    <row r="88" spans="2:15">
      <c r="B88" s="95" t="s">
        <v>354</v>
      </c>
      <c r="C88" s="151" t="s">
        <v>541</v>
      </c>
      <c r="D88" t="s">
        <v>26</v>
      </c>
      <c r="E88" t="s">
        <v>16</v>
      </c>
      <c r="N88" s="172">
        <f>IF(InpOverride!N88="",F_Inputs!N88,InpOverride!N88)</f>
        <v>0</v>
      </c>
    </row>
  </sheetData>
  <pageMargins left="0.70866141732283472" right="0.70866141732283472" top="0.74803149606299213" bottom="0.74803149606299213" header="0.31496062992125984" footer="0.31496062992125984"/>
  <pageSetup paperSize="9" scale="59"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zoomScale="80" zoomScaleNormal="80" workbookViewId="0"/>
  </sheetViews>
  <sheetFormatPr defaultColWidth="8.85546875" defaultRowHeight="14.25"/>
  <cols>
    <col min="1" max="1" width="9.28515625" style="124" bestFit="1" customWidth="1"/>
    <col min="2" max="2" width="28.7109375" style="124" bestFit="1" customWidth="1"/>
    <col min="3" max="3" width="31.5703125" style="124" bestFit="1" customWidth="1"/>
    <col min="4" max="4" width="3.140625" style="124" bestFit="1" customWidth="1"/>
    <col min="5" max="5" width="19.85546875" style="124" bestFit="1" customWidth="1"/>
    <col min="6" max="15" width="9.42578125" style="124" bestFit="1" customWidth="1"/>
    <col min="16" max="16" width="18.140625" style="124" bestFit="1" customWidth="1"/>
    <col min="17" max="16384" width="8.85546875" style="124"/>
  </cols>
  <sheetData>
    <row r="1" spans="1:16">
      <c r="C1" s="124" t="s">
        <v>606</v>
      </c>
    </row>
    <row r="2" spans="1:16">
      <c r="A2" s="124" t="s">
        <v>0</v>
      </c>
      <c r="B2" s="124" t="s">
        <v>1</v>
      </c>
      <c r="C2" s="124" t="s">
        <v>2</v>
      </c>
      <c r="D2" s="124" t="s">
        <v>3</v>
      </c>
      <c r="E2" s="124" t="s">
        <v>4</v>
      </c>
      <c r="F2" s="125" t="s">
        <v>5</v>
      </c>
      <c r="G2" s="125" t="s">
        <v>6</v>
      </c>
      <c r="H2" s="125" t="s">
        <v>7</v>
      </c>
      <c r="I2" s="125" t="s">
        <v>8</v>
      </c>
      <c r="J2" s="125" t="s">
        <v>9</v>
      </c>
      <c r="K2" s="125" t="s">
        <v>10</v>
      </c>
      <c r="L2" s="125" t="s">
        <v>11</v>
      </c>
      <c r="M2" s="125" t="s">
        <v>12</v>
      </c>
      <c r="N2" s="125" t="s">
        <v>13</v>
      </c>
      <c r="O2" s="125" t="s">
        <v>14</v>
      </c>
      <c r="P2" s="125" t="s">
        <v>55</v>
      </c>
    </row>
    <row r="4" spans="1:16">
      <c r="B4" s="140" t="s">
        <v>380</v>
      </c>
      <c r="C4" s="138" t="str">
        <f>RPI!$E$54</f>
        <v>RPI: November year on year %</v>
      </c>
      <c r="D4" s="137" t="s">
        <v>20</v>
      </c>
      <c r="E4" s="124" t="s">
        <v>16</v>
      </c>
      <c r="F4" s="141"/>
      <c r="G4" s="137">
        <f>RPI!I$54</f>
        <v>2.9769392033542896E-2</v>
      </c>
      <c r="H4" s="137">
        <f>RPI!J$54</f>
        <v>2.6465798045602673E-2</v>
      </c>
      <c r="I4" s="137">
        <f>RPI!K$54</f>
        <v>1.983339944466489E-2</v>
      </c>
      <c r="J4" s="137">
        <f>RPI!L$54</f>
        <v>1.0501750291715295E-2</v>
      </c>
      <c r="K4" s="137">
        <f>RPI!M$54</f>
        <v>2.1939953810623525E-2</v>
      </c>
      <c r="L4" s="137">
        <f>RPI!N$54</f>
        <v>3.8794726930320156E-2</v>
      </c>
      <c r="M4" s="137">
        <f>RPI!O$54</f>
        <v>3.1907179115300943E-2</v>
      </c>
      <c r="N4" s="137">
        <f>RPI!P$54</f>
        <v>2.2487702037947921E-2</v>
      </c>
      <c r="O4" s="137"/>
      <c r="P4" s="137"/>
    </row>
    <row r="5" spans="1:16">
      <c r="B5" s="140" t="s">
        <v>381</v>
      </c>
      <c r="C5" s="124" t="str">
        <f>Data!$E$20</f>
        <v>Specified discount rate</v>
      </c>
      <c r="D5" s="124" t="s">
        <v>20</v>
      </c>
      <c r="E5" s="124" t="s">
        <v>16</v>
      </c>
      <c r="F5" s="141"/>
      <c r="G5" s="137"/>
      <c r="H5" s="137"/>
      <c r="I5" s="137"/>
      <c r="J5" s="137"/>
      <c r="K5" s="137"/>
      <c r="L5" s="137"/>
      <c r="M5" s="137"/>
      <c r="N5" s="137"/>
      <c r="O5" s="137">
        <f>Discount.Rate</f>
        <v>3.5999999999999997E-2</v>
      </c>
      <c r="P5" s="137"/>
    </row>
    <row r="6" spans="1:16">
      <c r="B6" s="140" t="s">
        <v>382</v>
      </c>
      <c r="C6" s="124" t="str">
        <f>Data!$E$53</f>
        <v>Over-recovered 17/18 revenue returned - water</v>
      </c>
      <c r="D6" s="124" t="s">
        <v>26</v>
      </c>
      <c r="E6" s="124" t="s">
        <v>16</v>
      </c>
      <c r="F6" s="126"/>
      <c r="G6" s="127"/>
      <c r="H6" s="127"/>
      <c r="I6" s="127"/>
      <c r="J6" s="127"/>
      <c r="K6" s="127"/>
      <c r="L6" s="127"/>
      <c r="M6" s="127">
        <f>Data!$O$53</f>
        <v>6</v>
      </c>
      <c r="N6" s="127"/>
      <c r="O6" s="127"/>
      <c r="P6" s="127"/>
    </row>
    <row r="7" spans="1:16">
      <c r="B7" s="140" t="s">
        <v>383</v>
      </c>
      <c r="C7" s="124" t="str">
        <f>Data!$E$54</f>
        <v>Over-recovered 17/18 revenue returned - wastewater</v>
      </c>
      <c r="D7" s="124" t="s">
        <v>26</v>
      </c>
      <c r="E7" s="124" t="s">
        <v>16</v>
      </c>
      <c r="F7" s="126"/>
      <c r="G7" s="127"/>
      <c r="H7" s="127"/>
      <c r="I7" s="127"/>
      <c r="J7" s="127"/>
      <c r="K7" s="127"/>
      <c r="L7" s="127"/>
      <c r="M7" s="127">
        <f>Data!$O$54</f>
        <v>4</v>
      </c>
      <c r="N7" s="127"/>
      <c r="O7" s="127"/>
      <c r="P7" s="127"/>
    </row>
    <row r="8" spans="1:16">
      <c r="B8" s="140" t="s">
        <v>384</v>
      </c>
      <c r="C8" s="124" t="str">
        <f>Data!$E$55</f>
        <v>Over-recovered 17/18 revenue returned - dmmy</v>
      </c>
      <c r="D8" s="124" t="s">
        <v>26</v>
      </c>
      <c r="E8" s="124" t="s">
        <v>16</v>
      </c>
      <c r="F8" s="126"/>
      <c r="G8" s="127"/>
      <c r="H8" s="127"/>
      <c r="I8" s="127"/>
      <c r="J8" s="127"/>
      <c r="K8" s="127"/>
      <c r="L8" s="127"/>
      <c r="M8" s="127">
        <f>Data!$O$55</f>
        <v>0</v>
      </c>
      <c r="N8" s="127"/>
      <c r="O8" s="127"/>
      <c r="P8" s="127"/>
    </row>
    <row r="9" spans="1:16">
      <c r="B9" s="140" t="s">
        <v>385</v>
      </c>
      <c r="C9" s="124" t="str">
        <f>Data!$E$57</f>
        <v>Over-recovered 18/19 revenue returned - water</v>
      </c>
      <c r="D9" s="124" t="s">
        <v>26</v>
      </c>
      <c r="E9" s="124" t="s">
        <v>16</v>
      </c>
      <c r="F9" s="126"/>
      <c r="G9" s="127"/>
      <c r="H9" s="127"/>
      <c r="I9" s="127"/>
      <c r="J9" s="127"/>
      <c r="K9" s="127"/>
      <c r="L9" s="127"/>
      <c r="M9" s="127"/>
      <c r="N9" s="127">
        <f>Data!$P$57</f>
        <v>0</v>
      </c>
      <c r="O9" s="127"/>
      <c r="P9" s="127"/>
    </row>
    <row r="10" spans="1:16">
      <c r="B10" s="140" t="s">
        <v>386</v>
      </c>
      <c r="C10" s="124" t="str">
        <f>Data!$E$58</f>
        <v>Over-recovered 18/19 revenue returned - wastewater</v>
      </c>
      <c r="D10" s="124" t="s">
        <v>26</v>
      </c>
      <c r="E10" s="124" t="s">
        <v>16</v>
      </c>
      <c r="F10" s="126"/>
      <c r="G10" s="127"/>
      <c r="H10" s="127"/>
      <c r="I10" s="127"/>
      <c r="J10" s="127"/>
      <c r="K10" s="127"/>
      <c r="L10" s="127"/>
      <c r="M10" s="127"/>
      <c r="N10" s="127">
        <f>Data!$P$58</f>
        <v>0</v>
      </c>
      <c r="O10" s="127"/>
      <c r="P10" s="127"/>
    </row>
    <row r="11" spans="1:16">
      <c r="B11" s="140" t="s">
        <v>387</v>
      </c>
      <c r="C11" s="124" t="str">
        <f>Data!$E$59</f>
        <v>Over-recovered 18/19 revenue returned - dmmy</v>
      </c>
      <c r="D11" s="124" t="s">
        <v>26</v>
      </c>
      <c r="E11" s="124" t="s">
        <v>16</v>
      </c>
      <c r="F11" s="126"/>
      <c r="G11" s="127"/>
      <c r="H11" s="127"/>
      <c r="I11" s="127"/>
      <c r="J11" s="127"/>
      <c r="K11" s="127"/>
      <c r="L11" s="127"/>
      <c r="M11" s="127"/>
      <c r="N11" s="127">
        <f>Data!$P$59</f>
        <v>0</v>
      </c>
      <c r="O11" s="127"/>
      <c r="P11" s="127"/>
    </row>
    <row r="12" spans="1:16">
      <c r="B12" s="140" t="s">
        <v>388</v>
      </c>
      <c r="C12" s="124" t="str">
        <f>'WRFIM - Water'!$E$57</f>
        <v>Main revenue adjustment - as incurred - water</v>
      </c>
      <c r="D12" s="124" t="s">
        <v>26</v>
      </c>
      <c r="E12" s="124" t="s">
        <v>16</v>
      </c>
      <c r="F12" s="127"/>
      <c r="G12" s="127"/>
      <c r="H12" s="127"/>
      <c r="I12" s="127"/>
      <c r="J12" s="127"/>
      <c r="K12" s="127"/>
      <c r="L12" s="127">
        <f>'WRFIM - Water'!N$57</f>
        <v>-1.8430740716678524</v>
      </c>
      <c r="M12" s="127">
        <f>'WRFIM - Water'!O$57</f>
        <v>-9.2091528580525157</v>
      </c>
      <c r="N12" s="127">
        <f>'WRFIM - Water'!P$57</f>
        <v>-12.862523974182043</v>
      </c>
      <c r="O12" s="127"/>
      <c r="P12" s="127"/>
    </row>
    <row r="13" spans="1:16">
      <c r="B13" s="140" t="s">
        <v>389</v>
      </c>
      <c r="C13" s="124" t="str">
        <f>'WRFIM - Water'!$E$67</f>
        <v>Penalty adjustment - as incurred - water</v>
      </c>
      <c r="D13" s="124" t="s">
        <v>26</v>
      </c>
      <c r="E13" s="124" t="s">
        <v>16</v>
      </c>
      <c r="F13" s="127"/>
      <c r="G13" s="127"/>
      <c r="H13" s="127"/>
      <c r="I13" s="127"/>
      <c r="J13" s="127"/>
      <c r="K13" s="127"/>
      <c r="L13" s="127">
        <f>'WRFIM - Water'!N$67</f>
        <v>0</v>
      </c>
      <c r="M13" s="127">
        <f>'WRFIM - Water'!O$67</f>
        <v>0</v>
      </c>
      <c r="N13" s="127">
        <f>'WRFIM - Water'!P$67</f>
        <v>-0.14968833506332996</v>
      </c>
      <c r="O13" s="127"/>
      <c r="P13" s="127"/>
    </row>
    <row r="14" spans="1:16">
      <c r="B14" s="140" t="s">
        <v>390</v>
      </c>
      <c r="C14" s="124" t="str">
        <f>'WRFIM - Water'!$E$72</f>
        <v>WRFIM adjustment - as incurred - water</v>
      </c>
      <c r="D14" s="124" t="s">
        <v>26</v>
      </c>
      <c r="E14" s="124" t="s">
        <v>16</v>
      </c>
      <c r="F14" s="127"/>
      <c r="G14" s="127"/>
      <c r="H14" s="127"/>
      <c r="I14" s="127"/>
      <c r="J14" s="127"/>
      <c r="K14" s="127"/>
      <c r="L14" s="127">
        <f>'WRFIM - Water'!N$72</f>
        <v>-1.8430740716678524</v>
      </c>
      <c r="M14" s="127">
        <f>'WRFIM - Water'!O$72</f>
        <v>-9.2091528580525157</v>
      </c>
      <c r="N14" s="127">
        <f>'WRFIM - Water'!P$72</f>
        <v>-13.012212309245372</v>
      </c>
      <c r="O14" s="127"/>
      <c r="P14" s="127"/>
    </row>
    <row r="15" spans="1:16">
      <c r="B15" s="140" t="s">
        <v>391</v>
      </c>
      <c r="C15" s="124" t="str">
        <f>'WRFIM - Water'!$E$80</f>
        <v>Value of Year 4 main revenue adjustment at the end of AMP6 - water</v>
      </c>
      <c r="D15" s="124" t="s">
        <v>26</v>
      </c>
      <c r="E15" s="124" t="s">
        <v>16</v>
      </c>
      <c r="F15" s="127"/>
      <c r="G15" s="127"/>
      <c r="H15" s="127"/>
      <c r="I15" s="127"/>
      <c r="J15" s="127"/>
      <c r="K15" s="127"/>
      <c r="L15" s="127"/>
      <c r="M15" s="127"/>
      <c r="N15" s="127">
        <f>'WRFIM - Water'!$P$80</f>
        <v>-10.098954937907084</v>
      </c>
      <c r="O15" s="127"/>
      <c r="P15" s="127"/>
    </row>
    <row r="16" spans="1:16">
      <c r="B16" s="140" t="s">
        <v>392</v>
      </c>
      <c r="C16" s="124" t="str">
        <f>'WRFIM - Water'!$E$81</f>
        <v>Value of Year 4 penalty adjustment at the end of AMP6 - water</v>
      </c>
      <c r="D16" s="124" t="s">
        <v>26</v>
      </c>
      <c r="E16" s="124" t="s">
        <v>16</v>
      </c>
      <c r="F16" s="127"/>
      <c r="G16" s="127"/>
      <c r="H16" s="127"/>
      <c r="I16" s="127"/>
      <c r="J16" s="127"/>
      <c r="K16" s="127"/>
      <c r="L16" s="127"/>
      <c r="M16" s="127"/>
      <c r="N16" s="127">
        <f>'WRFIM - Water'!$P$81</f>
        <v>0</v>
      </c>
      <c r="O16" s="127"/>
      <c r="P16" s="127"/>
    </row>
    <row r="17" spans="2:16">
      <c r="B17" s="140" t="s">
        <v>393</v>
      </c>
      <c r="C17" s="124" t="str">
        <f>'WRFIM - Water'!$E$82</f>
        <v>Value of Year 4 WRFIM adjustments at the end of AMP6 - water</v>
      </c>
      <c r="D17" s="124" t="s">
        <v>26</v>
      </c>
      <c r="E17" s="124" t="s">
        <v>16</v>
      </c>
      <c r="F17" s="127"/>
      <c r="G17" s="127"/>
      <c r="H17" s="127"/>
      <c r="I17" s="127"/>
      <c r="J17" s="127"/>
      <c r="K17" s="127"/>
      <c r="L17" s="127"/>
      <c r="M17" s="127"/>
      <c r="N17" s="127">
        <f>'WRFIM - Water'!$P$82</f>
        <v>-10.098954937907084</v>
      </c>
      <c r="O17" s="127"/>
      <c r="P17" s="127"/>
    </row>
    <row r="18" spans="2:16">
      <c r="B18" s="140" t="s">
        <v>394</v>
      </c>
      <c r="C18" s="124" t="str">
        <f>'WRFIM - Water'!$E$85</f>
        <v>Value of Year 5 main revenue adjustment at the end of AMP6 - water</v>
      </c>
      <c r="D18" s="124" t="s">
        <v>26</v>
      </c>
      <c r="E18" s="124" t="s">
        <v>16</v>
      </c>
      <c r="F18" s="127"/>
      <c r="G18" s="127"/>
      <c r="H18" s="127"/>
      <c r="I18" s="127"/>
      <c r="J18" s="127"/>
      <c r="K18" s="127"/>
      <c r="L18" s="127"/>
      <c r="M18" s="127"/>
      <c r="N18" s="127">
        <f>'WRFIM - Water'!$P$85</f>
        <v>-2.2028235294687306</v>
      </c>
      <c r="O18" s="127"/>
      <c r="P18" s="127"/>
    </row>
    <row r="19" spans="2:16">
      <c r="B19" s="140" t="s">
        <v>395</v>
      </c>
      <c r="C19" s="124" t="str">
        <f>'WRFIM - Water'!$E$86</f>
        <v>Value of Year 5 penalty adjustment at the end of AMP6 - water</v>
      </c>
      <c r="D19" s="124" t="s">
        <v>26</v>
      </c>
      <c r="E19" s="124" t="s">
        <v>16</v>
      </c>
      <c r="F19" s="127"/>
      <c r="G19" s="127"/>
      <c r="H19" s="127"/>
      <c r="I19" s="127"/>
      <c r="J19" s="127"/>
      <c r="K19" s="127"/>
      <c r="L19" s="127"/>
      <c r="M19" s="127"/>
      <c r="N19" s="127">
        <f>'WRFIM - Water'!$P$86</f>
        <v>0</v>
      </c>
      <c r="O19" s="127"/>
      <c r="P19" s="127"/>
    </row>
    <row r="20" spans="2:16">
      <c r="B20" s="140" t="s">
        <v>396</v>
      </c>
      <c r="C20" s="124" t="str">
        <f>'WRFIM - Water'!$E$87</f>
        <v>Value of Year 5 WRFIM adjustments at the end of AMP6 - water</v>
      </c>
      <c r="D20" s="124" t="s">
        <v>26</v>
      </c>
      <c r="E20" s="124" t="s">
        <v>16</v>
      </c>
      <c r="F20" s="127"/>
      <c r="G20" s="127"/>
      <c r="H20" s="127"/>
      <c r="I20" s="127"/>
      <c r="J20" s="127"/>
      <c r="K20" s="127"/>
      <c r="L20" s="127"/>
      <c r="M20" s="127"/>
      <c r="N20" s="127">
        <f>'WRFIM - Water'!$P$87</f>
        <v>-2.2028235294687306</v>
      </c>
      <c r="O20" s="127"/>
      <c r="P20" s="127"/>
    </row>
    <row r="21" spans="2:16">
      <c r="B21" s="140" t="s">
        <v>397</v>
      </c>
      <c r="C21" s="124" t="str">
        <f>'WRFIM - Water'!$E$90</f>
        <v>AMP5 RCM adjustment to be applied at PR19 (Outturn price base) - water</v>
      </c>
      <c r="D21" s="124" t="s">
        <v>26</v>
      </c>
      <c r="E21" s="124" t="s">
        <v>16</v>
      </c>
      <c r="F21" s="127"/>
      <c r="G21" s="127"/>
      <c r="H21" s="127"/>
      <c r="I21" s="127"/>
      <c r="J21" s="127"/>
      <c r="K21" s="127"/>
      <c r="L21" s="127"/>
      <c r="M21" s="127"/>
      <c r="N21" s="127">
        <f>'WRFIM - Water'!$P$90</f>
        <v>0</v>
      </c>
      <c r="O21" s="127"/>
      <c r="P21" s="127"/>
    </row>
    <row r="22" spans="2:16">
      <c r="B22" s="140" t="s">
        <v>398</v>
      </c>
      <c r="C22" s="124" t="str">
        <f>'WRFIM - Water'!$E$95</f>
        <v>Total reward / (penalty) at the end of AMP6 - water</v>
      </c>
      <c r="D22" s="124" t="s">
        <v>26</v>
      </c>
      <c r="E22" s="124" t="s">
        <v>16</v>
      </c>
      <c r="F22" s="127"/>
      <c r="G22" s="127"/>
      <c r="H22" s="127"/>
      <c r="I22" s="127"/>
      <c r="J22" s="127"/>
      <c r="K22" s="127"/>
      <c r="L22" s="127"/>
      <c r="M22" s="127"/>
      <c r="N22" s="127">
        <f>'WRFIM - Water'!$P$95</f>
        <v>-12.301778467375815</v>
      </c>
      <c r="O22" s="127"/>
      <c r="P22" s="127">
        <f>'WRFIM - Water'!$P$95</f>
        <v>-12.301778467375815</v>
      </c>
    </row>
    <row r="23" spans="2:16">
      <c r="B23" s="140" t="s">
        <v>399</v>
      </c>
      <c r="C23" s="124" t="str">
        <f>'WRFIM - Waste'!$E$57</f>
        <v>Main revenue adjustment - as incurred - waste</v>
      </c>
      <c r="D23" s="124" t="s">
        <v>26</v>
      </c>
      <c r="E23" s="124" t="s">
        <v>16</v>
      </c>
      <c r="F23" s="127"/>
      <c r="G23" s="127"/>
      <c r="H23" s="127"/>
      <c r="I23" s="127"/>
      <c r="J23" s="127"/>
      <c r="K23" s="127"/>
      <c r="L23" s="127">
        <f>'WRFIM - Waste'!N$57</f>
        <v>4.1841830595314393</v>
      </c>
      <c r="M23" s="127">
        <f>'WRFIM - Waste'!O$57</f>
        <v>1.0039761274074361</v>
      </c>
      <c r="N23" s="127">
        <f>'WRFIM - Waste'!P$57</f>
        <v>-3.0931381618257485</v>
      </c>
      <c r="O23" s="127"/>
      <c r="P23" s="127"/>
    </row>
    <row r="24" spans="2:16">
      <c r="B24" s="140" t="s">
        <v>400</v>
      </c>
      <c r="C24" s="124" t="str">
        <f>'WRFIM - Waste'!$E$67</f>
        <v>Penalty adjustment - as incurred - waste</v>
      </c>
      <c r="D24" s="124" t="s">
        <v>26</v>
      </c>
      <c r="E24" s="124" t="s">
        <v>16</v>
      </c>
      <c r="F24" s="127"/>
      <c r="G24" s="127"/>
      <c r="H24" s="127"/>
      <c r="I24" s="127"/>
      <c r="J24" s="127"/>
      <c r="K24" s="127"/>
      <c r="L24" s="127">
        <f>'WRFIM - Waste'!N$67</f>
        <v>0</v>
      </c>
      <c r="M24" s="127">
        <f>'WRFIM - Waste'!O$67</f>
        <v>0</v>
      </c>
      <c r="N24" s="127">
        <f>'WRFIM - Waste'!P$67</f>
        <v>0</v>
      </c>
      <c r="O24" s="127"/>
      <c r="P24" s="127"/>
    </row>
    <row r="25" spans="2:16">
      <c r="B25" s="140" t="s">
        <v>401</v>
      </c>
      <c r="C25" s="124" t="str">
        <f>'WRFIM - Waste'!$E$72</f>
        <v>WRFIM adjustment - as incurred - waste</v>
      </c>
      <c r="D25" s="124" t="s">
        <v>26</v>
      </c>
      <c r="E25" s="124" t="s">
        <v>16</v>
      </c>
      <c r="F25" s="127"/>
      <c r="G25" s="127"/>
      <c r="H25" s="127"/>
      <c r="I25" s="127"/>
      <c r="J25" s="127"/>
      <c r="K25" s="127"/>
      <c r="L25" s="127">
        <f>'WRFIM - Waste'!N$72</f>
        <v>4.1841830595314393</v>
      </c>
      <c r="M25" s="127">
        <f>'WRFIM - Waste'!O$72</f>
        <v>1.0039761274074361</v>
      </c>
      <c r="N25" s="127">
        <f>'WRFIM - Waste'!P$72</f>
        <v>-3.0931381618257485</v>
      </c>
      <c r="O25" s="127"/>
      <c r="P25" s="127"/>
    </row>
    <row r="26" spans="2:16">
      <c r="B26" s="140" t="s">
        <v>402</v>
      </c>
      <c r="C26" s="124" t="str">
        <f>'WRFIM - Waste'!$E$80</f>
        <v>Value of Year 4 main revenue adjustment at the end of AMP6 - waste</v>
      </c>
      <c r="D26" s="124" t="s">
        <v>26</v>
      </c>
      <c r="E26" s="124" t="s">
        <v>16</v>
      </c>
      <c r="F26" s="127"/>
      <c r="G26" s="127"/>
      <c r="H26" s="127"/>
      <c r="I26" s="127"/>
      <c r="J26" s="127"/>
      <c r="K26" s="127"/>
      <c r="L26" s="127"/>
      <c r="M26" s="127"/>
      <c r="N26" s="127">
        <f>'WRFIM - Waste'!$P$80</f>
        <v>-4.9461548811532055</v>
      </c>
      <c r="O26" s="127"/>
      <c r="P26" s="127"/>
    </row>
    <row r="27" spans="2:16">
      <c r="B27" s="140" t="s">
        <v>403</v>
      </c>
      <c r="C27" s="124" t="str">
        <f>'WRFIM - Waste'!$E$81</f>
        <v>Value of Year 4 penalty adjustment at the end of AMP6 - waste</v>
      </c>
      <c r="D27" s="124" t="s">
        <v>26</v>
      </c>
      <c r="E27" s="124" t="s">
        <v>16</v>
      </c>
      <c r="F27" s="127"/>
      <c r="G27" s="127"/>
      <c r="H27" s="127"/>
      <c r="I27" s="127"/>
      <c r="J27" s="127"/>
      <c r="K27" s="127"/>
      <c r="L27" s="127"/>
      <c r="M27" s="127"/>
      <c r="N27" s="127">
        <f>'WRFIM - Waste'!$P$81</f>
        <v>0</v>
      </c>
      <c r="O27" s="127"/>
      <c r="P27" s="127"/>
    </row>
    <row r="28" spans="2:16">
      <c r="B28" s="140" t="s">
        <v>404</v>
      </c>
      <c r="C28" s="124" t="str">
        <f>'WRFIM - Waste'!$E$82</f>
        <v>Value of Year 4 WRFIM adjustments at the end of AMP6 - waste</v>
      </c>
      <c r="D28" s="124" t="s">
        <v>26</v>
      </c>
      <c r="E28" s="124" t="s">
        <v>16</v>
      </c>
      <c r="F28" s="127"/>
      <c r="G28" s="127"/>
      <c r="H28" s="127"/>
      <c r="I28" s="127"/>
      <c r="J28" s="127"/>
      <c r="K28" s="127"/>
      <c r="L28" s="127"/>
      <c r="M28" s="127"/>
      <c r="N28" s="127">
        <f>'WRFIM - Waste'!$P$82</f>
        <v>-4.9461548811532055</v>
      </c>
      <c r="O28" s="127"/>
      <c r="P28" s="127"/>
    </row>
    <row r="29" spans="2:16">
      <c r="B29" s="140" t="s">
        <v>405</v>
      </c>
      <c r="C29" s="124" t="str">
        <f>'WRFIM - Waste'!$E$85</f>
        <v>Value of Year 5 main revenue adjustment at the end of AMP6 - waste</v>
      </c>
      <c r="D29" s="124" t="s">
        <v>26</v>
      </c>
      <c r="E29" s="124" t="s">
        <v>16</v>
      </c>
      <c r="F29" s="127"/>
      <c r="G29" s="127"/>
      <c r="H29" s="127"/>
      <c r="I29" s="127"/>
      <c r="J29" s="127"/>
      <c r="K29" s="127"/>
      <c r="L29" s="127"/>
      <c r="M29" s="127"/>
      <c r="N29" s="127">
        <f>'WRFIM - Waste'!$P$85</f>
        <v>-5.1199305778665121</v>
      </c>
      <c r="O29" s="127"/>
      <c r="P29" s="127"/>
    </row>
    <row r="30" spans="2:16">
      <c r="B30" s="140" t="s">
        <v>406</v>
      </c>
      <c r="C30" s="124" t="str">
        <f>'WRFIM - Waste'!$E$86</f>
        <v>Value of Year 5 penalty adjustment at the end of AMP6 - waste</v>
      </c>
      <c r="D30" s="124" t="s">
        <v>26</v>
      </c>
      <c r="E30" s="124" t="s">
        <v>16</v>
      </c>
      <c r="F30" s="127"/>
      <c r="G30" s="127"/>
      <c r="H30" s="127"/>
      <c r="I30" s="127"/>
      <c r="J30" s="127"/>
      <c r="K30" s="127"/>
      <c r="L30" s="127"/>
      <c r="M30" s="127"/>
      <c r="N30" s="127">
        <f>'WRFIM - Waste'!$P$86</f>
        <v>0</v>
      </c>
      <c r="O30" s="127"/>
      <c r="P30" s="127"/>
    </row>
    <row r="31" spans="2:16">
      <c r="B31" s="140" t="s">
        <v>407</v>
      </c>
      <c r="C31" s="124" t="str">
        <f>'WRFIM - Waste'!$E$87</f>
        <v>Value of Year 5 WRFIM adjustments at the end of AMP6 - waste</v>
      </c>
      <c r="D31" s="124" t="s">
        <v>26</v>
      </c>
      <c r="E31" s="124" t="s">
        <v>16</v>
      </c>
      <c r="F31" s="127"/>
      <c r="G31" s="127"/>
      <c r="H31" s="127"/>
      <c r="I31" s="127"/>
      <c r="J31" s="127"/>
      <c r="K31" s="127"/>
      <c r="L31" s="127"/>
      <c r="M31" s="127"/>
      <c r="N31" s="127">
        <f>'WRFIM - Waste'!$P$87</f>
        <v>-5.1199305778665121</v>
      </c>
      <c r="O31" s="127"/>
      <c r="P31" s="127"/>
    </row>
    <row r="32" spans="2:16">
      <c r="B32" s="140" t="s">
        <v>408</v>
      </c>
      <c r="C32" s="124" t="str">
        <f>'WRFIM - Waste'!$E$90</f>
        <v>AMP5 RCM adjustment to be applied at PR19 (Outturn price base) - waste</v>
      </c>
      <c r="D32" s="124" t="s">
        <v>26</v>
      </c>
      <c r="E32" s="124" t="s">
        <v>16</v>
      </c>
      <c r="F32" s="127"/>
      <c r="G32" s="127"/>
      <c r="H32" s="127"/>
      <c r="I32" s="127"/>
      <c r="J32" s="127"/>
      <c r="K32" s="127"/>
      <c r="L32" s="127"/>
      <c r="M32" s="127"/>
      <c r="N32" s="127">
        <f>'WRFIM - Waste'!$P$90</f>
        <v>0</v>
      </c>
      <c r="O32" s="127"/>
      <c r="P32" s="127"/>
    </row>
    <row r="33" spans="2:16">
      <c r="B33" s="140" t="s">
        <v>409</v>
      </c>
      <c r="C33" s="124" t="str">
        <f>'WRFIM - Waste'!$E$95</f>
        <v>Total reward / (penalty) at the end of AMP6 - waste</v>
      </c>
      <c r="D33" s="124" t="s">
        <v>26</v>
      </c>
      <c r="E33" s="124" t="s">
        <v>16</v>
      </c>
      <c r="F33" s="127"/>
      <c r="G33" s="127"/>
      <c r="H33" s="127"/>
      <c r="I33" s="127"/>
      <c r="J33" s="127"/>
      <c r="K33" s="127"/>
      <c r="L33" s="127"/>
      <c r="M33" s="127"/>
      <c r="N33" s="127">
        <f>'WRFIM - Waste'!$P$95</f>
        <v>-10.066085459019718</v>
      </c>
      <c r="O33" s="127"/>
      <c r="P33" s="127">
        <f>'WRFIM - Waste'!$P$95</f>
        <v>-10.066085459019718</v>
      </c>
    </row>
    <row r="34" spans="2:16">
      <c r="B34" s="140" t="s">
        <v>410</v>
      </c>
      <c r="C34" s="124" t="str">
        <f>'WRFIM - Dmmy'!$E$57</f>
        <v>Main revenue adjustment - as incurred - dmmy</v>
      </c>
      <c r="D34" s="124" t="s">
        <v>26</v>
      </c>
      <c r="E34" s="124" t="s">
        <v>16</v>
      </c>
      <c r="F34" s="127"/>
      <c r="G34" s="127"/>
      <c r="H34" s="127"/>
      <c r="I34" s="127"/>
      <c r="J34" s="127"/>
      <c r="K34" s="127"/>
      <c r="L34" s="127">
        <f>'WRFIM - Dmmy'!N$57</f>
        <v>0</v>
      </c>
      <c r="M34" s="127">
        <f>'WRFIM - Dmmy'!O$57</f>
        <v>0</v>
      </c>
      <c r="N34" s="127">
        <f>'WRFIM - Dmmy'!P$57</f>
        <v>0</v>
      </c>
      <c r="O34" s="127"/>
      <c r="P34" s="127"/>
    </row>
    <row r="35" spans="2:16">
      <c r="B35" s="140" t="s">
        <v>411</v>
      </c>
      <c r="C35" s="124" t="str">
        <f>'WRFIM - Dmmy'!$E$67</f>
        <v>Penalty adjustment - as incurred - dmmy</v>
      </c>
      <c r="D35" s="124" t="s">
        <v>26</v>
      </c>
      <c r="E35" s="124" t="s">
        <v>16</v>
      </c>
      <c r="F35" s="127"/>
      <c r="G35" s="127"/>
      <c r="H35" s="127"/>
      <c r="I35" s="127"/>
      <c r="J35" s="127"/>
      <c r="K35" s="127"/>
      <c r="L35" s="127">
        <f>'WRFIM - Dmmy'!N$67</f>
        <v>0</v>
      </c>
      <c r="M35" s="127">
        <f>'WRFIM - Dmmy'!O$67</f>
        <v>0</v>
      </c>
      <c r="N35" s="127">
        <f>'WRFIM - Dmmy'!P$67</f>
        <v>0</v>
      </c>
      <c r="O35" s="127"/>
      <c r="P35" s="127"/>
    </row>
    <row r="36" spans="2:16">
      <c r="B36" s="140" t="s">
        <v>412</v>
      </c>
      <c r="C36" s="124" t="str">
        <f>'WRFIM - Dmmy'!$E$72</f>
        <v>WRFIM adjustment - as incurred - dmmy</v>
      </c>
      <c r="D36" s="124" t="s">
        <v>26</v>
      </c>
      <c r="E36" s="124" t="s">
        <v>16</v>
      </c>
      <c r="F36" s="127"/>
      <c r="G36" s="127"/>
      <c r="H36" s="127"/>
      <c r="I36" s="127"/>
      <c r="J36" s="127"/>
      <c r="K36" s="127"/>
      <c r="L36" s="127">
        <f>'WRFIM - Dmmy'!N$72</f>
        <v>0</v>
      </c>
      <c r="M36" s="127">
        <f>'WRFIM - Dmmy'!O$72</f>
        <v>0</v>
      </c>
      <c r="N36" s="127">
        <f>'WRFIM - Dmmy'!P$72</f>
        <v>0</v>
      </c>
      <c r="O36" s="127"/>
      <c r="P36" s="127"/>
    </row>
    <row r="37" spans="2:16">
      <c r="B37" s="140" t="s">
        <v>413</v>
      </c>
      <c r="C37" s="124" t="str">
        <f>'WRFIM - Dmmy'!$E$80</f>
        <v>Value of Year 4 main revenue adjustment at the end of AMP6 - dmmy</v>
      </c>
      <c r="D37" s="124" t="s">
        <v>26</v>
      </c>
      <c r="E37" s="124" t="s">
        <v>16</v>
      </c>
      <c r="F37" s="127"/>
      <c r="G37" s="127"/>
      <c r="H37" s="127"/>
      <c r="I37" s="127"/>
      <c r="J37" s="127"/>
      <c r="K37" s="127"/>
      <c r="L37" s="127"/>
      <c r="M37" s="127"/>
      <c r="N37" s="127">
        <f>'WRFIM - Dmmy'!$P$80</f>
        <v>0</v>
      </c>
      <c r="O37" s="127"/>
      <c r="P37" s="127"/>
    </row>
    <row r="38" spans="2:16">
      <c r="B38" s="140" t="s">
        <v>414</v>
      </c>
      <c r="C38" s="124" t="str">
        <f>'WRFIM - Dmmy'!$E$81</f>
        <v>Value of Year 4 penalty adjustment at the end of AMP6 - dmmy</v>
      </c>
      <c r="D38" s="124" t="s">
        <v>26</v>
      </c>
      <c r="E38" s="124" t="s">
        <v>16</v>
      </c>
      <c r="F38" s="127"/>
      <c r="G38" s="127"/>
      <c r="H38" s="127"/>
      <c r="I38" s="127"/>
      <c r="J38" s="127"/>
      <c r="K38" s="127"/>
      <c r="L38" s="127"/>
      <c r="M38" s="127"/>
      <c r="N38" s="127">
        <f>'WRFIM - Dmmy'!$P$81</f>
        <v>0</v>
      </c>
      <c r="O38" s="127"/>
      <c r="P38" s="127"/>
    </row>
    <row r="39" spans="2:16">
      <c r="B39" s="140" t="s">
        <v>415</v>
      </c>
      <c r="C39" s="124" t="str">
        <f>'WRFIM - Dmmy'!$E$82</f>
        <v>Value of Year 4 WRFIM adjustments at the end of AMP6 - dmmy</v>
      </c>
      <c r="D39" s="124" t="s">
        <v>26</v>
      </c>
      <c r="E39" s="124" t="s">
        <v>16</v>
      </c>
      <c r="F39" s="127"/>
      <c r="G39" s="127"/>
      <c r="H39" s="127"/>
      <c r="I39" s="127"/>
      <c r="J39" s="127"/>
      <c r="K39" s="127"/>
      <c r="L39" s="127"/>
      <c r="M39" s="127"/>
      <c r="N39" s="127">
        <f>'WRFIM - Dmmy'!$P$82</f>
        <v>0</v>
      </c>
      <c r="O39" s="127"/>
      <c r="P39" s="127"/>
    </row>
    <row r="40" spans="2:16">
      <c r="B40" s="140" t="s">
        <v>416</v>
      </c>
      <c r="C40" s="124" t="str">
        <f>'WRFIM - Dmmy'!$E$85</f>
        <v>Value of Year 5 main revenue adjustment at the end of AMP6 - dmmy</v>
      </c>
      <c r="D40" s="124" t="s">
        <v>26</v>
      </c>
      <c r="E40" s="124" t="s">
        <v>16</v>
      </c>
      <c r="F40" s="127"/>
      <c r="G40" s="127"/>
      <c r="H40" s="127"/>
      <c r="I40" s="127"/>
      <c r="J40" s="127"/>
      <c r="K40" s="127"/>
      <c r="L40" s="127"/>
      <c r="M40" s="127"/>
      <c r="N40" s="127">
        <f>'WRFIM - Dmmy'!$P$85</f>
        <v>0</v>
      </c>
      <c r="O40" s="127"/>
      <c r="P40" s="127"/>
    </row>
    <row r="41" spans="2:16">
      <c r="B41" s="140" t="s">
        <v>417</v>
      </c>
      <c r="C41" s="124" t="str">
        <f>'WRFIM - Dmmy'!$E$86</f>
        <v>Value of Year 5 penalty adjustment at the end of AMP6 - dmmy</v>
      </c>
      <c r="D41" s="124" t="s">
        <v>26</v>
      </c>
      <c r="E41" s="124" t="s">
        <v>16</v>
      </c>
      <c r="F41" s="127"/>
      <c r="G41" s="127"/>
      <c r="H41" s="127"/>
      <c r="I41" s="127"/>
      <c r="J41" s="127"/>
      <c r="K41" s="127"/>
      <c r="L41" s="127"/>
      <c r="M41" s="127"/>
      <c r="N41" s="127">
        <f>'WRFIM - Dmmy'!$P$86</f>
        <v>0</v>
      </c>
      <c r="O41" s="127"/>
      <c r="P41" s="127"/>
    </row>
    <row r="42" spans="2:16">
      <c r="B42" s="140" t="s">
        <v>418</v>
      </c>
      <c r="C42" s="124" t="str">
        <f>'WRFIM - Dmmy'!$E$87</f>
        <v>Value of Year 5 WRFIM adjustments at the end of AMP6 - dmmy</v>
      </c>
      <c r="D42" s="124" t="s">
        <v>26</v>
      </c>
      <c r="E42" s="124" t="s">
        <v>16</v>
      </c>
      <c r="F42" s="127"/>
      <c r="G42" s="127"/>
      <c r="H42" s="127"/>
      <c r="I42" s="127"/>
      <c r="J42" s="127"/>
      <c r="K42" s="127"/>
      <c r="L42" s="127"/>
      <c r="M42" s="127"/>
      <c r="N42" s="127">
        <f>'WRFIM - Dmmy'!$P$87</f>
        <v>0</v>
      </c>
      <c r="O42" s="127"/>
      <c r="P42" s="127"/>
    </row>
    <row r="43" spans="2:16">
      <c r="B43" s="140" t="s">
        <v>419</v>
      </c>
      <c r="C43" s="124" t="str">
        <f>'WRFIM - Dmmy'!$E$90</f>
        <v>AMP5 RCM adjustment to be applied at PR19 (Outturn price base) - dmmy</v>
      </c>
      <c r="D43" s="124" t="s">
        <v>26</v>
      </c>
      <c r="E43" s="124" t="s">
        <v>16</v>
      </c>
      <c r="F43" s="127"/>
      <c r="G43" s="127"/>
      <c r="H43" s="127"/>
      <c r="I43" s="127"/>
      <c r="J43" s="127"/>
      <c r="K43" s="127"/>
      <c r="L43" s="127"/>
      <c r="M43" s="127"/>
      <c r="N43" s="127">
        <f>'WRFIM - Dmmy'!$P$90</f>
        <v>0</v>
      </c>
      <c r="O43" s="127"/>
      <c r="P43" s="127"/>
    </row>
    <row r="44" spans="2:16">
      <c r="B44" s="140" t="s">
        <v>420</v>
      </c>
      <c r="C44" s="124" t="str">
        <f>'WRFIM - Dmmy'!$E$95</f>
        <v>Total reward / (penalty) at the end of AMP6 - dmmy</v>
      </c>
      <c r="D44" s="124" t="s">
        <v>26</v>
      </c>
      <c r="E44" s="124" t="s">
        <v>16</v>
      </c>
      <c r="F44" s="127"/>
      <c r="G44" s="127"/>
      <c r="H44" s="127"/>
      <c r="I44" s="127"/>
      <c r="J44" s="127"/>
      <c r="K44" s="127"/>
      <c r="L44" s="127"/>
      <c r="M44" s="127"/>
      <c r="N44" s="127">
        <f>'WRFIM - Dmmy'!$P$95</f>
        <v>0</v>
      </c>
      <c r="O44" s="127"/>
      <c r="P44" s="127">
        <f>'WRFIM - Dmmy'!$P$95</f>
        <v>0</v>
      </c>
    </row>
    <row r="45" spans="2:16" ht="15">
      <c r="B45" s="143" t="s">
        <v>421</v>
      </c>
      <c r="C45" s="143" t="s">
        <v>423</v>
      </c>
      <c r="D45" s="144" t="s">
        <v>127</v>
      </c>
      <c r="E45" s="142" t="s">
        <v>16</v>
      </c>
      <c r="F45" s="166" t="str">
        <f ca="1">CONCATENATE("[…]", TEXT(NOW(),"dd/mm/yyy hh:mm:ss"))</f>
        <v>[…]05/08/2020 16:00:55</v>
      </c>
      <c r="G45" s="166" t="str">
        <f t="shared" ref="G45:P45" ca="1" si="0">CONCATENATE("[…]", TEXT(NOW(),"dd/mm/yyy hh:mm:ss"))</f>
        <v>[…]05/08/2020 16:00:55</v>
      </c>
      <c r="H45" s="166" t="str">
        <f t="shared" ca="1" si="0"/>
        <v>[…]05/08/2020 16:00:55</v>
      </c>
      <c r="I45" s="166" t="str">
        <f t="shared" ca="1" si="0"/>
        <v>[…]05/08/2020 16:00:55</v>
      </c>
      <c r="J45" s="166" t="str">
        <f t="shared" ca="1" si="0"/>
        <v>[…]05/08/2020 16:00:55</v>
      </c>
      <c r="K45" s="166" t="str">
        <f t="shared" ca="1" si="0"/>
        <v>[…]05/08/2020 16:00:55</v>
      </c>
      <c r="L45" s="166" t="str">
        <f t="shared" ca="1" si="0"/>
        <v>[…]05/08/2020 16:00:55</v>
      </c>
      <c r="M45" s="166" t="str">
        <f t="shared" ca="1" si="0"/>
        <v>[…]05/08/2020 16:00:55</v>
      </c>
      <c r="N45" s="166" t="str">
        <f t="shared" ca="1" si="0"/>
        <v>[…]05/08/2020 16:00:55</v>
      </c>
      <c r="O45" s="166" t="str">
        <f t="shared" ca="1" si="0"/>
        <v>[…]05/08/2020 16:00:55</v>
      </c>
      <c r="P45" s="166" t="str">
        <f t="shared" ca="1" si="0"/>
        <v>[…]05/08/2020 16:00:55</v>
      </c>
    </row>
    <row r="46" spans="2:16">
      <c r="B46" s="143" t="s">
        <v>422</v>
      </c>
      <c r="C46" s="143" t="s">
        <v>424</v>
      </c>
      <c r="D46" s="144" t="s">
        <v>127</v>
      </c>
      <c r="E46" s="142" t="s">
        <v>16</v>
      </c>
      <c r="F46" s="167" t="str">
        <f ca="1">MID(CELL("filename",A1),SEARCH("[",CELL("filename",A1))+1,SEARCH(".",CELL("filename",A1))-1-SEARCH("[",CELL("filename",A1)))</f>
        <v>PR19PD005_ANH_BYRun1</v>
      </c>
      <c r="G46" s="167" t="str">
        <f t="shared" ref="G46:P46" ca="1" si="1">MID(CELL("filename",B1),SEARCH("[",CELL("filename",B1))+1,SEARCH(".",CELL("filename",B1))-1-SEARCH("[",CELL("filename",B1)))</f>
        <v>PR19PD005_ANH_BYRun1</v>
      </c>
      <c r="H46" s="167" t="str">
        <f t="shared" ca="1" si="1"/>
        <v>PR19PD005_ANH_BYRun1</v>
      </c>
      <c r="I46" s="167" t="str">
        <f t="shared" ca="1" si="1"/>
        <v>PR19PD005_ANH_BYRun1</v>
      </c>
      <c r="J46" s="167" t="str">
        <f t="shared" ca="1" si="1"/>
        <v>PR19PD005_ANH_BYRun1</v>
      </c>
      <c r="K46" s="167" t="str">
        <f t="shared" ca="1" si="1"/>
        <v>PR19PD005_ANH_BYRun1</v>
      </c>
      <c r="L46" s="167" t="str">
        <f t="shared" ca="1" si="1"/>
        <v>PR19PD005_ANH_BYRun1</v>
      </c>
      <c r="M46" s="167" t="str">
        <f t="shared" ca="1" si="1"/>
        <v>PR19PD005_ANH_BYRun1</v>
      </c>
      <c r="N46" s="167" t="str">
        <f t="shared" ca="1" si="1"/>
        <v>PR19PD005_ANH_BYRun1</v>
      </c>
      <c r="O46" s="167" t="str">
        <f t="shared" ca="1" si="1"/>
        <v>PR19PD005_ANH_BYRun1</v>
      </c>
      <c r="P46" s="167" t="str">
        <f t="shared" ca="1" si="1"/>
        <v>PR19PD005_ANH_BYRun1</v>
      </c>
    </row>
  </sheetData>
  <sheetProtection sort="0"/>
  <pageMargins left="0.70866141732283472" right="0.70866141732283472" top="0.74803149606299213" bottom="0.74803149606299213" header="0.31496062992125984" footer="0.31496062992125984"/>
  <pageSetup paperSize="9" scale="52" fitToHeight="0" orientation="landscape" r:id="rId1"/>
  <headerFooter>
    <oddHeader>&amp;L&amp;F&amp;CSheet: &amp;A&amp;ROFFICIAL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XFC37"/>
  <sheetViews>
    <sheetView showGridLines="0" zoomScale="80" zoomScaleNormal="80" workbookViewId="0">
      <pane xSplit="1" ySplit="3" topLeftCell="B16" activePane="bottomRight" state="frozen"/>
      <selection pane="topRight"/>
      <selection pane="bottomLeft"/>
      <selection pane="bottomRight"/>
    </sheetView>
  </sheetViews>
  <sheetFormatPr defaultColWidth="0" defaultRowHeight="12.75"/>
  <cols>
    <col min="1" max="2" width="9.140625" customWidth="1"/>
    <col min="3" max="4" width="50.7109375" style="73" customWidth="1"/>
    <col min="5" max="5" width="15.85546875" style="73" customWidth="1"/>
    <col min="6" max="6" width="14.7109375" style="73" customWidth="1"/>
    <col min="7" max="7" width="0" hidden="1" customWidth="1"/>
    <col min="8" max="16383" width="9.140625" hidden="1"/>
    <col min="16384" max="16384" width="9" hidden="1" customWidth="1"/>
  </cols>
  <sheetData>
    <row r="1" spans="1:6" s="10" customFormat="1" ht="33.75">
      <c r="A1" s="102" t="s">
        <v>56</v>
      </c>
      <c r="B1" s="102"/>
      <c r="C1" s="102"/>
      <c r="D1" s="102"/>
      <c r="E1" s="102"/>
      <c r="F1" s="102"/>
    </row>
    <row r="2" spans="1:6">
      <c r="A2" s="11"/>
      <c r="B2" s="11"/>
      <c r="C2" s="81"/>
      <c r="D2" s="81"/>
      <c r="E2" s="81"/>
      <c r="F2" s="81"/>
    </row>
    <row r="3" spans="1:6" ht="15.75">
      <c r="A3" s="11"/>
      <c r="B3" s="80" t="s">
        <v>57</v>
      </c>
      <c r="C3" s="80" t="s">
        <v>58</v>
      </c>
      <c r="D3" s="80" t="s">
        <v>59</v>
      </c>
      <c r="E3" s="80" t="s">
        <v>60</v>
      </c>
      <c r="F3" s="80" t="s">
        <v>61</v>
      </c>
    </row>
    <row r="4" spans="1:6" s="182" customFormat="1">
      <c r="A4" s="181"/>
      <c r="B4" s="181"/>
      <c r="C4" s="81"/>
      <c r="D4" s="81"/>
      <c r="E4" s="81"/>
      <c r="F4" s="81"/>
    </row>
    <row r="5" spans="1:6" s="182" customFormat="1" ht="129.75" customHeight="1">
      <c r="A5" s="181"/>
      <c r="B5" s="157">
        <v>1</v>
      </c>
      <c r="C5" s="158" t="s">
        <v>62</v>
      </c>
      <c r="D5" s="158" t="s">
        <v>63</v>
      </c>
      <c r="E5" s="158" t="s">
        <v>64</v>
      </c>
      <c r="F5" s="159" t="s">
        <v>65</v>
      </c>
    </row>
    <row r="6" spans="1:6" s="182" customFormat="1" ht="124.5" customHeight="1">
      <c r="A6" s="181"/>
      <c r="B6" s="77">
        <v>2</v>
      </c>
      <c r="C6" s="75" t="s">
        <v>66</v>
      </c>
      <c r="D6" s="75" t="s">
        <v>67</v>
      </c>
      <c r="E6" s="75" t="s">
        <v>64</v>
      </c>
      <c r="F6" s="78" t="s">
        <v>68</v>
      </c>
    </row>
    <row r="7" spans="1:6" s="182" customFormat="1" ht="72.75" customHeight="1">
      <c r="A7" s="181"/>
      <c r="B7" s="77">
        <v>3</v>
      </c>
      <c r="C7" s="75" t="s">
        <v>69</v>
      </c>
      <c r="D7" s="75" t="s">
        <v>70</v>
      </c>
      <c r="E7" s="75" t="s">
        <v>64</v>
      </c>
      <c r="F7" s="79" t="s">
        <v>71</v>
      </c>
    </row>
    <row r="8" spans="1:6" s="182" customFormat="1" ht="108.75" customHeight="1">
      <c r="A8" s="181"/>
      <c r="B8" s="77">
        <v>4</v>
      </c>
      <c r="C8" s="76" t="s">
        <v>72</v>
      </c>
      <c r="D8" s="75" t="s">
        <v>73</v>
      </c>
      <c r="E8" s="75" t="s">
        <v>64</v>
      </c>
      <c r="F8" s="79" t="s">
        <v>71</v>
      </c>
    </row>
    <row r="9" spans="1:6" s="182" customFormat="1" ht="38.25">
      <c r="A9" s="181"/>
      <c r="B9" s="157">
        <v>5</v>
      </c>
      <c r="C9" s="158" t="s">
        <v>74</v>
      </c>
      <c r="D9" s="160" t="s">
        <v>75</v>
      </c>
      <c r="E9" s="160" t="s">
        <v>76</v>
      </c>
      <c r="F9" s="159" t="s">
        <v>77</v>
      </c>
    </row>
    <row r="10" spans="1:6" s="182" customFormat="1" ht="25.5">
      <c r="A10" s="181"/>
      <c r="B10" s="157">
        <v>6</v>
      </c>
      <c r="C10" s="158" t="s">
        <v>78</v>
      </c>
      <c r="D10" s="160" t="s">
        <v>79</v>
      </c>
      <c r="E10" s="160" t="s">
        <v>80</v>
      </c>
      <c r="F10" s="161" t="s">
        <v>81</v>
      </c>
    </row>
    <row r="11" spans="1:6" s="183" customFormat="1" ht="25.5">
      <c r="A11" s="181"/>
      <c r="B11" s="157">
        <v>7</v>
      </c>
      <c r="C11" s="160" t="s">
        <v>82</v>
      </c>
      <c r="D11" s="160" t="s">
        <v>83</v>
      </c>
      <c r="E11" s="158" t="s">
        <v>84</v>
      </c>
      <c r="F11" s="160" t="s">
        <v>85</v>
      </c>
    </row>
    <row r="12" spans="1:6" s="182" customFormat="1" ht="63.75">
      <c r="A12" s="181"/>
      <c r="B12" s="160">
        <v>8</v>
      </c>
      <c r="C12" s="158" t="s">
        <v>86</v>
      </c>
      <c r="D12" s="158" t="s">
        <v>87</v>
      </c>
      <c r="E12" s="158" t="s">
        <v>88</v>
      </c>
      <c r="F12" s="158" t="s">
        <v>89</v>
      </c>
    </row>
    <row r="13" spans="1:6" s="182" customFormat="1" ht="25.5">
      <c r="A13" s="181"/>
      <c r="B13" s="160">
        <v>9</v>
      </c>
      <c r="C13" s="158" t="s">
        <v>90</v>
      </c>
      <c r="D13" s="158" t="s">
        <v>91</v>
      </c>
      <c r="E13" s="158" t="s">
        <v>84</v>
      </c>
      <c r="F13" s="158" t="s">
        <v>92</v>
      </c>
    </row>
    <row r="14" spans="1:6" s="182" customFormat="1" ht="38.25">
      <c r="A14" s="181"/>
      <c r="B14" s="160">
        <v>10</v>
      </c>
      <c r="C14" s="158" t="s">
        <v>93</v>
      </c>
      <c r="D14" s="158" t="s">
        <v>94</v>
      </c>
      <c r="E14" s="158" t="s">
        <v>84</v>
      </c>
      <c r="F14" s="158" t="s">
        <v>95</v>
      </c>
    </row>
    <row r="15" spans="1:6" s="182" customFormat="1" ht="38.25">
      <c r="A15" s="184"/>
      <c r="B15" s="160">
        <v>11</v>
      </c>
      <c r="C15" s="158" t="s">
        <v>96</v>
      </c>
      <c r="D15" s="158" t="s">
        <v>97</v>
      </c>
      <c r="E15" s="158" t="s">
        <v>98</v>
      </c>
      <c r="F15" s="158" t="s">
        <v>99</v>
      </c>
    </row>
    <row r="16" spans="1:6" s="182" customFormat="1">
      <c r="A16" s="185">
        <v>43070</v>
      </c>
      <c r="B16" s="162">
        <v>12</v>
      </c>
      <c r="C16" s="163" t="s">
        <v>100</v>
      </c>
      <c r="D16" s="163" t="s">
        <v>101</v>
      </c>
      <c r="E16" s="162" t="s">
        <v>102</v>
      </c>
      <c r="F16" s="162" t="s">
        <v>103</v>
      </c>
    </row>
    <row r="17" spans="1:6" s="182" customFormat="1">
      <c r="A17" s="185">
        <v>43070</v>
      </c>
      <c r="B17" s="162">
        <v>13</v>
      </c>
      <c r="C17" s="163" t="s">
        <v>104</v>
      </c>
      <c r="D17" s="163" t="s">
        <v>105</v>
      </c>
      <c r="E17" s="162" t="s">
        <v>102</v>
      </c>
      <c r="F17" s="162" t="s">
        <v>106</v>
      </c>
    </row>
    <row r="18" spans="1:6" s="182" customFormat="1" ht="25.5">
      <c r="A18" s="185">
        <v>43070</v>
      </c>
      <c r="B18" s="162">
        <v>14</v>
      </c>
      <c r="C18" s="163" t="s">
        <v>107</v>
      </c>
      <c r="D18" s="163" t="s">
        <v>108</v>
      </c>
      <c r="E18" s="162" t="s">
        <v>102</v>
      </c>
      <c r="F18" s="163" t="s">
        <v>109</v>
      </c>
    </row>
    <row r="19" spans="1:6" s="182" customFormat="1" ht="38.25">
      <c r="A19" s="185">
        <v>43070</v>
      </c>
      <c r="B19" s="162">
        <v>15</v>
      </c>
      <c r="C19" s="163" t="s">
        <v>110</v>
      </c>
      <c r="D19" s="163" t="s">
        <v>111</v>
      </c>
      <c r="E19" s="162" t="s">
        <v>80</v>
      </c>
      <c r="F19" s="163" t="s">
        <v>112</v>
      </c>
    </row>
    <row r="20" spans="1:6" s="182" customFormat="1" ht="76.900000000000006" customHeight="1">
      <c r="A20" s="185">
        <v>43070</v>
      </c>
      <c r="B20" s="162">
        <v>16</v>
      </c>
      <c r="C20" s="163" t="s">
        <v>113</v>
      </c>
      <c r="D20" s="163" t="s">
        <v>114</v>
      </c>
      <c r="E20" s="163" t="s">
        <v>115</v>
      </c>
      <c r="F20" s="163" t="s">
        <v>116</v>
      </c>
    </row>
    <row r="21" spans="1:6" s="182" customFormat="1" ht="76.5">
      <c r="A21" s="185">
        <v>43252</v>
      </c>
      <c r="B21" s="164">
        <v>17</v>
      </c>
      <c r="C21" s="165" t="s">
        <v>117</v>
      </c>
      <c r="D21" s="165" t="s">
        <v>118</v>
      </c>
      <c r="E21" s="165" t="s">
        <v>84</v>
      </c>
      <c r="F21" s="165" t="s">
        <v>544</v>
      </c>
    </row>
    <row r="22" spans="1:6" s="186" customFormat="1" ht="89.25">
      <c r="A22" s="185">
        <v>43313</v>
      </c>
      <c r="B22" s="164">
        <v>18</v>
      </c>
      <c r="C22" s="165" t="s">
        <v>119</v>
      </c>
      <c r="D22" s="165" t="s">
        <v>120</v>
      </c>
      <c r="E22" s="165" t="s">
        <v>121</v>
      </c>
      <c r="F22" s="165" t="s">
        <v>535</v>
      </c>
    </row>
    <row r="23" spans="1:6" s="186" customFormat="1" ht="88.5" customHeight="1">
      <c r="A23" s="185">
        <v>43405</v>
      </c>
      <c r="B23" s="178">
        <v>19</v>
      </c>
      <c r="C23" s="179" t="s">
        <v>530</v>
      </c>
      <c r="D23" s="179" t="s">
        <v>547</v>
      </c>
      <c r="E23" s="179" t="s">
        <v>115</v>
      </c>
      <c r="F23" s="179" t="s">
        <v>545</v>
      </c>
    </row>
    <row r="24" spans="1:6" s="148" customFormat="1" ht="51">
      <c r="A24" s="185">
        <v>43556</v>
      </c>
      <c r="B24" s="178">
        <v>20</v>
      </c>
      <c r="C24" s="179" t="s">
        <v>555</v>
      </c>
      <c r="D24" s="179" t="s">
        <v>554</v>
      </c>
      <c r="E24" s="179" t="s">
        <v>549</v>
      </c>
      <c r="F24" s="179" t="s">
        <v>550</v>
      </c>
    </row>
    <row r="25" spans="1:6" ht="38.25">
      <c r="A25" s="196">
        <v>43678</v>
      </c>
      <c r="B25" s="192">
        <v>21</v>
      </c>
      <c r="C25" s="193" t="s">
        <v>589</v>
      </c>
      <c r="D25" s="193" t="s">
        <v>586</v>
      </c>
      <c r="E25" s="193" t="s">
        <v>587</v>
      </c>
      <c r="F25" s="193" t="s">
        <v>588</v>
      </c>
    </row>
    <row r="26" spans="1:6">
      <c r="A26" s="11"/>
      <c r="B26" s="11"/>
      <c r="C26" s="81"/>
      <c r="D26" s="81"/>
      <c r="E26" s="81"/>
      <c r="F26" s="81"/>
    </row>
    <row r="27" spans="1:6">
      <c r="A27" s="11"/>
      <c r="B27" s="11"/>
      <c r="C27" s="81"/>
      <c r="D27" s="81"/>
      <c r="E27" s="81"/>
      <c r="F27" s="81"/>
    </row>
    <row r="28" spans="1:6">
      <c r="A28" s="11"/>
      <c r="B28" s="11"/>
      <c r="C28" s="81"/>
      <c r="D28" s="81"/>
      <c r="E28" s="81"/>
      <c r="F28" s="81"/>
    </row>
    <row r="29" spans="1:6">
      <c r="A29" s="11"/>
      <c r="B29" s="11"/>
      <c r="C29" s="81"/>
      <c r="D29" s="81"/>
      <c r="E29" s="81"/>
      <c r="F29" s="81"/>
    </row>
    <row r="30" spans="1:6">
      <c r="A30" s="11"/>
      <c r="B30" s="11"/>
      <c r="C30" s="81"/>
      <c r="D30" s="81"/>
      <c r="E30" s="81"/>
      <c r="F30" s="81"/>
    </row>
    <row r="31" spans="1:6">
      <c r="A31" s="11"/>
      <c r="B31" s="11"/>
      <c r="C31" s="81"/>
      <c r="D31" s="81"/>
      <c r="E31" s="81"/>
      <c r="F31" s="81"/>
    </row>
    <row r="32" spans="1:6">
      <c r="A32" s="11"/>
      <c r="B32" s="11"/>
      <c r="C32" s="81"/>
      <c r="D32" s="81"/>
      <c r="E32" s="81"/>
      <c r="F32" s="81"/>
    </row>
    <row r="33" spans="1:6">
      <c r="A33" s="11"/>
      <c r="B33" s="11"/>
      <c r="C33" s="81"/>
      <c r="D33" s="81"/>
      <c r="E33" s="81"/>
      <c r="F33" s="81"/>
    </row>
    <row r="34" spans="1:6">
      <c r="A34" s="11"/>
      <c r="B34" s="11"/>
      <c r="C34" s="81"/>
      <c r="D34" s="81"/>
      <c r="E34" s="81"/>
      <c r="F34" s="81"/>
    </row>
    <row r="35" spans="1:6">
      <c r="A35" s="11"/>
      <c r="B35" s="11"/>
      <c r="C35" s="81"/>
      <c r="D35" s="81"/>
      <c r="E35" s="81"/>
      <c r="F35" s="81"/>
    </row>
    <row r="36" spans="1:6">
      <c r="A36" s="11"/>
      <c r="B36" s="11"/>
      <c r="C36" s="81"/>
      <c r="D36" s="81"/>
      <c r="E36" s="81"/>
      <c r="F36" s="81"/>
    </row>
    <row r="37" spans="1:6">
      <c r="A37" s="11"/>
      <c r="B37" s="11"/>
      <c r="C37" s="81"/>
      <c r="D37" s="81"/>
      <c r="E37" s="81"/>
      <c r="F37" s="81"/>
    </row>
  </sheetData>
  <pageMargins left="0.70866141732283472" right="0.70866141732283472" top="0.74803149606299213" bottom="0.74803149606299213" header="0.31496062992125984" footer="0.31496062992125984"/>
  <pageSetup paperSize="9" scale="89" fitToHeight="0" orientation="landscape" r:id="rId1"/>
  <headerFooter>
    <oddHeader>&amp;L&amp;F&amp;CSheet: &amp;A&amp;ROFFICIAL</oddHeader>
    <oddFooter>&amp;LPrinted on &amp;D at &amp;T&amp;CPage &amp;P of &amp;N&amp;ROfwat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E100"/>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6.140625" style="2" customWidth="1"/>
    <col min="2" max="3" width="2.7109375" style="2" customWidth="1"/>
    <col min="4" max="4" width="9.7109375" style="2" customWidth="1"/>
    <col min="5" max="5" width="52.140625" style="2" customWidth="1"/>
    <col min="6" max="6" width="17.7109375" style="24" customWidth="1"/>
    <col min="7" max="7" width="10.5703125" style="2" customWidth="1"/>
    <col min="8" max="8" width="10.42578125" style="2" customWidth="1"/>
    <col min="9" max="11" width="10.140625" style="2" customWidth="1"/>
    <col min="12" max="21" width="10.5703125" style="2" customWidth="1"/>
    <col min="22" max="22" width="16.5703125" style="2" customWidth="1"/>
    <col min="23" max="23" width="9.140625" style="2" customWidth="1"/>
    <col min="24" max="31" width="0" style="2" hidden="1" customWidth="1"/>
    <col min="32" max="16384" width="9.140625" style="2" hidden="1"/>
  </cols>
  <sheetData>
    <row r="1" spans="1:23" s="1" customFormat="1" ht="33.75">
      <c r="A1" s="102"/>
      <c r="B1" s="102"/>
      <c r="C1" s="102"/>
      <c r="D1" s="102" t="s">
        <v>122</v>
      </c>
      <c r="E1" s="102"/>
      <c r="F1" s="103"/>
      <c r="G1" s="102"/>
      <c r="H1" s="102"/>
      <c r="I1" s="102"/>
      <c r="J1" s="102"/>
      <c r="K1" s="102"/>
      <c r="L1" s="102"/>
      <c r="M1" s="102"/>
      <c r="N1" s="102"/>
      <c r="O1" s="102"/>
      <c r="P1" s="102"/>
      <c r="Q1" s="102"/>
      <c r="R1" s="102"/>
      <c r="S1" s="102"/>
      <c r="T1" s="102"/>
      <c r="U1" s="102"/>
      <c r="V1" s="102"/>
      <c r="W1" s="102"/>
    </row>
    <row r="2" spans="1:23" s="1" customFormat="1" ht="15">
      <c r="F2" s="24"/>
      <c r="G2" s="11"/>
      <c r="O2" s="11"/>
      <c r="P2" s="11"/>
    </row>
    <row r="3" spans="1:23">
      <c r="A3" s="11"/>
      <c r="B3" s="11"/>
      <c r="C3" s="11"/>
      <c r="D3" s="11"/>
      <c r="E3" s="11" t="s">
        <v>123</v>
      </c>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c r="A4" s="88">
        <v>1</v>
      </c>
      <c r="B4" s="11"/>
      <c r="C4" s="11"/>
      <c r="D4" s="11"/>
      <c r="E4" s="11"/>
      <c r="G4" s="11"/>
      <c r="H4" s="11"/>
      <c r="I4" s="11"/>
      <c r="J4" s="11"/>
      <c r="K4" s="11"/>
      <c r="L4" s="11"/>
      <c r="M4" s="11"/>
      <c r="N4" s="11"/>
      <c r="O4" s="11"/>
      <c r="P4" s="11"/>
      <c r="Q4" s="11"/>
      <c r="R4" s="11"/>
      <c r="S4" s="11"/>
      <c r="T4" s="11"/>
      <c r="U4" s="11"/>
      <c r="V4" s="8"/>
      <c r="W4" s="11"/>
    </row>
    <row r="5" spans="1:23">
      <c r="A5" s="11"/>
      <c r="B5" s="11"/>
      <c r="C5" s="11"/>
      <c r="D5" s="11"/>
      <c r="E5" s="11" t="s">
        <v>124</v>
      </c>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c r="A6" s="11"/>
      <c r="B6" s="11"/>
      <c r="C6" s="11"/>
      <c r="D6" s="11"/>
      <c r="E6" s="11" t="s">
        <v>125</v>
      </c>
      <c r="G6" s="11"/>
      <c r="H6" s="11"/>
      <c r="I6" s="11"/>
      <c r="J6" s="11"/>
      <c r="K6" s="3"/>
      <c r="L6" s="88">
        <v>1</v>
      </c>
      <c r="M6" s="88">
        <v>2</v>
      </c>
      <c r="N6" s="88">
        <v>3</v>
      </c>
      <c r="O6" s="88">
        <v>4</v>
      </c>
      <c r="P6" s="88">
        <v>5</v>
      </c>
      <c r="Q6" s="88">
        <v>6</v>
      </c>
      <c r="R6" s="88">
        <v>7</v>
      </c>
      <c r="S6" s="88">
        <v>8</v>
      </c>
      <c r="T6" s="88">
        <v>9</v>
      </c>
      <c r="U6" s="88">
        <v>10</v>
      </c>
      <c r="V6" s="11"/>
      <c r="W6" s="11"/>
    </row>
    <row r="7" spans="1:23">
      <c r="A7" s="11"/>
      <c r="B7" s="11"/>
      <c r="C7" s="11"/>
      <c r="D7" s="11"/>
      <c r="E7" s="11"/>
      <c r="G7" s="11"/>
      <c r="H7" s="11"/>
      <c r="I7" s="11"/>
      <c r="J7" s="11"/>
      <c r="K7" s="11"/>
      <c r="L7" s="11"/>
      <c r="M7" s="11"/>
      <c r="N7" s="11"/>
      <c r="O7" s="11"/>
      <c r="P7" s="11"/>
      <c r="Q7" s="11"/>
      <c r="R7" s="11"/>
      <c r="S7" s="11"/>
      <c r="T7" s="11"/>
      <c r="U7" s="11"/>
      <c r="V7" s="11"/>
      <c r="W7" s="11"/>
    </row>
    <row r="8" spans="1:23" s="4" customFormat="1" ht="15">
      <c r="A8" s="89"/>
      <c r="B8" s="106"/>
      <c r="C8" s="106"/>
      <c r="D8" s="107"/>
      <c r="E8" s="108" t="s">
        <v>126</v>
      </c>
      <c r="F8" s="109"/>
      <c r="G8" s="107"/>
      <c r="H8" s="107"/>
      <c r="I8" s="107"/>
      <c r="J8" s="107"/>
      <c r="K8" s="107"/>
      <c r="L8" s="107"/>
      <c r="M8" s="107"/>
      <c r="N8" s="107"/>
      <c r="O8" s="107"/>
      <c r="P8" s="107"/>
      <c r="Q8" s="107"/>
      <c r="R8" s="107"/>
      <c r="S8" s="107"/>
      <c r="T8" s="107"/>
      <c r="U8" s="107"/>
      <c r="V8" s="107"/>
      <c r="W8" s="107"/>
    </row>
    <row r="9" spans="1:23">
      <c r="A9" s="11"/>
      <c r="B9" s="11"/>
      <c r="C9" s="11"/>
      <c r="D9" s="11"/>
      <c r="E9" s="11"/>
      <c r="G9" s="11"/>
      <c r="H9" s="11"/>
      <c r="I9" s="11"/>
      <c r="J9" s="11"/>
      <c r="K9" s="11"/>
      <c r="L9" s="11"/>
      <c r="M9" s="11"/>
      <c r="N9" s="11"/>
      <c r="O9" s="11"/>
      <c r="P9" s="11"/>
      <c r="Q9" s="11"/>
      <c r="R9" s="11"/>
      <c r="S9" s="11"/>
      <c r="T9" s="11"/>
      <c r="U9" s="11"/>
      <c r="V9" s="11"/>
      <c r="W9" s="11"/>
    </row>
    <row r="10" spans="1:23">
      <c r="A10" s="11"/>
      <c r="B10" s="11"/>
      <c r="C10" s="11"/>
      <c r="D10" s="12" t="s">
        <v>127</v>
      </c>
      <c r="E10" s="11" t="s">
        <v>128</v>
      </c>
      <c r="G10" s="135" t="str">
        <f>InpActive!$A$4</f>
        <v>ANH</v>
      </c>
      <c r="H10" s="11"/>
      <c r="I10" s="11"/>
      <c r="J10" s="11"/>
      <c r="K10" s="11"/>
      <c r="L10" s="11"/>
      <c r="M10" s="11"/>
      <c r="N10" s="11"/>
      <c r="O10" s="11"/>
      <c r="P10" s="11"/>
      <c r="Q10" s="11"/>
      <c r="R10" s="11"/>
      <c r="S10" s="11"/>
      <c r="T10" s="11"/>
      <c r="U10" s="11"/>
      <c r="V10" s="11"/>
      <c r="W10" s="11"/>
    </row>
    <row r="11" spans="1:23">
      <c r="A11" s="11" t="s">
        <v>129</v>
      </c>
      <c r="B11" s="11"/>
      <c r="C11" s="11"/>
      <c r="D11" s="12" t="s">
        <v>127</v>
      </c>
      <c r="E11" s="11" t="s">
        <v>130</v>
      </c>
      <c r="G11" s="136" t="str">
        <f>IF(InpActive!$O$4=1,"WoC",IF(InpActive!$O$4=2,"WaSC"))</f>
        <v>WaSC</v>
      </c>
      <c r="H11" s="11"/>
      <c r="I11" s="11"/>
      <c r="J11" s="11"/>
      <c r="K11" s="11"/>
      <c r="L11" s="11"/>
      <c r="M11" s="11"/>
      <c r="N11" s="11"/>
      <c r="O11" s="11"/>
      <c r="P11" s="11"/>
      <c r="Q11" s="11"/>
      <c r="R11" s="11"/>
      <c r="S11" s="11"/>
      <c r="T11" s="11"/>
      <c r="U11" s="11"/>
      <c r="V11" s="11"/>
      <c r="W11" s="11"/>
    </row>
    <row r="12" spans="1:23">
      <c r="A12" s="11" t="s">
        <v>17</v>
      </c>
      <c r="B12" s="11"/>
      <c r="C12" s="11"/>
      <c r="D12" s="12" t="s">
        <v>131</v>
      </c>
      <c r="E12" s="11" t="s">
        <v>132</v>
      </c>
      <c r="G12" s="83" t="b">
        <f>InpActive!$O$5</f>
        <v>1</v>
      </c>
      <c r="H12" s="11" t="s">
        <v>131</v>
      </c>
      <c r="I12" s="11"/>
      <c r="J12" s="11"/>
      <c r="K12" s="11"/>
      <c r="L12" s="11"/>
      <c r="M12" s="11"/>
      <c r="N12" s="11"/>
      <c r="O12" s="11"/>
      <c r="P12" s="11"/>
      <c r="Q12" s="11"/>
      <c r="R12" s="11"/>
      <c r="S12" s="11"/>
      <c r="T12" s="11"/>
      <c r="U12" s="11"/>
      <c r="V12" s="11"/>
      <c r="W12" s="11"/>
    </row>
    <row r="13" spans="1:23" s="4" customFormat="1" ht="15">
      <c r="A13" s="89"/>
      <c r="B13" s="106"/>
      <c r="C13" s="106"/>
      <c r="D13" s="107"/>
      <c r="E13" s="108" t="s">
        <v>133</v>
      </c>
      <c r="F13" s="109"/>
      <c r="G13" s="107"/>
      <c r="H13" s="107"/>
      <c r="I13" s="107"/>
      <c r="J13" s="107"/>
      <c r="K13" s="107"/>
      <c r="L13" s="107"/>
      <c r="M13" s="107"/>
      <c r="N13" s="107"/>
      <c r="O13" s="107"/>
      <c r="P13" s="107"/>
      <c r="Q13" s="107"/>
      <c r="R13" s="107"/>
      <c r="S13" s="107"/>
      <c r="T13" s="107"/>
      <c r="U13" s="107"/>
      <c r="V13" s="107"/>
      <c r="W13" s="107"/>
    </row>
    <row r="14" spans="1:23">
      <c r="A14" s="11"/>
      <c r="B14" s="11"/>
      <c r="C14" s="11"/>
      <c r="D14" s="11"/>
      <c r="E14" s="11"/>
      <c r="G14" s="11"/>
      <c r="H14" s="11"/>
      <c r="I14" s="11"/>
      <c r="J14" s="11"/>
      <c r="K14" s="11"/>
      <c r="L14" s="11"/>
      <c r="M14" s="11"/>
      <c r="N14" s="11"/>
      <c r="O14" s="11"/>
      <c r="P14" s="11"/>
      <c r="Q14" s="11"/>
      <c r="R14" s="11"/>
      <c r="S14" s="11"/>
      <c r="T14" s="11"/>
      <c r="U14" s="11"/>
      <c r="V14" s="11"/>
      <c r="W14" s="11"/>
    </row>
    <row r="15" spans="1:23">
      <c r="A15" s="11"/>
      <c r="B15" s="11"/>
      <c r="C15" s="11"/>
      <c r="D15" s="11"/>
      <c r="E15" s="5" t="s">
        <v>134</v>
      </c>
      <c r="G15" s="11"/>
      <c r="H15" s="11"/>
      <c r="I15" s="11"/>
      <c r="J15" s="11"/>
      <c r="K15" s="11"/>
      <c r="L15" s="11"/>
      <c r="M15" s="11"/>
      <c r="N15" s="11"/>
      <c r="O15" s="11"/>
      <c r="P15" s="11"/>
      <c r="Q15" s="11"/>
      <c r="R15" s="11"/>
      <c r="S15" s="11"/>
      <c r="T15" s="11"/>
      <c r="U15" s="11"/>
      <c r="V15" s="11"/>
      <c r="W15" s="11"/>
    </row>
    <row r="16" spans="1:23">
      <c r="A16" t="s">
        <v>19</v>
      </c>
      <c r="B16" s="11"/>
      <c r="C16" s="11"/>
      <c r="D16" s="12" t="s">
        <v>135</v>
      </c>
      <c r="E16" s="13" t="s">
        <v>136</v>
      </c>
      <c r="G16" s="90">
        <f>InpActive!$O$6</f>
        <v>0.02</v>
      </c>
      <c r="H16" s="8" t="s">
        <v>137</v>
      </c>
      <c r="I16" s="11"/>
      <c r="J16" s="11"/>
      <c r="K16" s="11"/>
      <c r="L16" s="11"/>
      <c r="M16" s="11"/>
      <c r="N16" s="11"/>
      <c r="O16" s="11"/>
      <c r="P16" s="11"/>
      <c r="Q16" s="11"/>
      <c r="R16" s="11"/>
      <c r="S16" s="11"/>
      <c r="T16" s="11"/>
      <c r="U16" s="11"/>
      <c r="V16" s="11"/>
      <c r="W16" s="11"/>
    </row>
    <row r="17" spans="1:23">
      <c r="A17" t="s">
        <v>21</v>
      </c>
      <c r="B17" s="11"/>
      <c r="C17" s="11"/>
      <c r="D17" s="12" t="s">
        <v>135</v>
      </c>
      <c r="E17" s="13" t="s">
        <v>138</v>
      </c>
      <c r="G17" s="90">
        <f>InpActive!$O$7</f>
        <v>0.03</v>
      </c>
      <c r="H17" s="8" t="s">
        <v>139</v>
      </c>
      <c r="I17" s="11"/>
      <c r="J17" s="11"/>
      <c r="K17" s="11"/>
      <c r="L17" s="11"/>
      <c r="M17" s="11"/>
      <c r="N17" s="11"/>
      <c r="O17" s="11"/>
      <c r="P17" s="11"/>
      <c r="Q17" s="11"/>
      <c r="R17" s="11"/>
      <c r="S17" s="11"/>
      <c r="T17" s="11"/>
      <c r="U17" s="11"/>
      <c r="V17" s="11"/>
      <c r="W17" s="11"/>
    </row>
    <row r="18" spans="1:23">
      <c r="A18" s="11"/>
      <c r="B18" s="11"/>
      <c r="C18" s="11"/>
      <c r="D18" s="12"/>
      <c r="E18" s="11"/>
      <c r="G18" s="11"/>
      <c r="H18" s="8"/>
      <c r="I18" s="11"/>
      <c r="J18" s="11"/>
      <c r="K18" s="11"/>
      <c r="L18" s="11"/>
      <c r="M18" s="11"/>
      <c r="N18" s="11"/>
      <c r="O18" s="11"/>
      <c r="P18" s="11"/>
      <c r="Q18" s="11"/>
      <c r="R18" s="11"/>
      <c r="S18" s="11"/>
      <c r="T18" s="11"/>
      <c r="U18" s="11"/>
      <c r="V18" s="11"/>
      <c r="W18" s="11"/>
    </row>
    <row r="19" spans="1:23">
      <c r="A19" t="s">
        <v>22</v>
      </c>
      <c r="B19" s="11"/>
      <c r="C19" s="11"/>
      <c r="D19" s="12" t="s">
        <v>135</v>
      </c>
      <c r="E19" s="11" t="s">
        <v>140</v>
      </c>
      <c r="G19" s="90">
        <f>InpActive!$O$8</f>
        <v>0.03</v>
      </c>
      <c r="H19" s="8" t="s">
        <v>141</v>
      </c>
      <c r="I19" s="11"/>
      <c r="J19" s="11"/>
      <c r="K19" s="11"/>
      <c r="L19" s="11"/>
      <c r="M19" s="11"/>
      <c r="N19" s="11"/>
      <c r="O19" s="11"/>
      <c r="P19" s="11"/>
      <c r="Q19" s="11"/>
      <c r="R19" s="11"/>
      <c r="S19" s="11"/>
      <c r="T19" s="11"/>
      <c r="U19" s="11"/>
      <c r="V19" s="11"/>
      <c r="W19" s="11"/>
    </row>
    <row r="20" spans="1:23" customFormat="1">
      <c r="A20" t="s">
        <v>23</v>
      </c>
      <c r="D20" s="12" t="s">
        <v>135</v>
      </c>
      <c r="E20" s="11" t="s">
        <v>142</v>
      </c>
      <c r="F20" s="24"/>
      <c r="G20" s="90">
        <f>IF(InpActive!$O$9&lt;&gt;0, InpActive!$O$9, IF(InpActive!$O$10&lt;&gt;0,InpActive!$O$10,InpActive!$O$11))</f>
        <v>3.5999999999999997E-2</v>
      </c>
      <c r="H20" s="8" t="s">
        <v>143</v>
      </c>
    </row>
    <row r="21" spans="1:23" customFormat="1">
      <c r="F21" s="26"/>
      <c r="H21" s="11"/>
    </row>
    <row r="22" spans="1:23" customFormat="1">
      <c r="A22" t="s">
        <v>24</v>
      </c>
      <c r="D22" s="12" t="s">
        <v>135</v>
      </c>
      <c r="E22" s="11" t="s">
        <v>144</v>
      </c>
      <c r="F22" s="26"/>
      <c r="G22" s="90">
        <f>InpActive!$O$12</f>
        <v>0.06</v>
      </c>
      <c r="H22" s="8" t="s">
        <v>145</v>
      </c>
    </row>
    <row r="23" spans="1:23">
      <c r="A23" s="11"/>
      <c r="B23" s="11"/>
      <c r="C23" s="11"/>
      <c r="D23" s="12"/>
      <c r="E23" s="11"/>
      <c r="G23" s="11"/>
      <c r="H23" s="11"/>
      <c r="I23" s="11"/>
      <c r="J23" s="11"/>
      <c r="K23" s="11"/>
      <c r="L23" s="11"/>
      <c r="M23" s="11"/>
      <c r="N23" s="11"/>
      <c r="O23" s="11"/>
      <c r="P23" s="11"/>
      <c r="Q23" s="11"/>
      <c r="R23" s="11"/>
      <c r="S23" s="11"/>
      <c r="T23" s="11"/>
      <c r="U23" s="11"/>
      <c r="V23" s="11"/>
      <c r="W23" s="11"/>
    </row>
    <row r="24" spans="1:23" s="4" customFormat="1" ht="15">
      <c r="A24" s="89"/>
      <c r="B24" s="106"/>
      <c r="C24" s="106"/>
      <c r="D24" s="110"/>
      <c r="E24" s="108" t="s">
        <v>146</v>
      </c>
      <c r="F24" s="109"/>
      <c r="G24" s="107"/>
      <c r="H24" s="107"/>
      <c r="I24" s="107"/>
      <c r="J24" s="107"/>
      <c r="K24" s="107"/>
      <c r="L24" s="107"/>
      <c r="M24" s="107"/>
      <c r="N24" s="107"/>
      <c r="O24" s="107"/>
      <c r="P24" s="107"/>
      <c r="Q24" s="107"/>
      <c r="R24" s="107"/>
      <c r="S24" s="107"/>
      <c r="T24" s="107"/>
      <c r="U24" s="107"/>
      <c r="V24" s="107"/>
      <c r="W24" s="107"/>
    </row>
    <row r="25" spans="1:23" customFormat="1">
      <c r="F25" s="26"/>
    </row>
    <row r="26" spans="1:23">
      <c r="A26" s="11"/>
      <c r="B26" s="11"/>
      <c r="C26" s="11"/>
      <c r="D26" s="12"/>
      <c r="E26" s="5" t="s">
        <v>147</v>
      </c>
      <c r="G26" s="11"/>
      <c r="H26" s="11"/>
      <c r="I26" s="11"/>
      <c r="J26" s="11"/>
      <c r="K26" s="20"/>
      <c r="L26" s="20"/>
      <c r="M26" s="20"/>
      <c r="N26" s="20"/>
      <c r="O26" s="20"/>
      <c r="P26" s="20"/>
      <c r="Q26" s="20"/>
      <c r="R26" s="20"/>
      <c r="S26" s="20"/>
      <c r="T26" s="20"/>
      <c r="U26" s="20"/>
      <c r="V26" s="155"/>
      <c r="W26" s="11"/>
    </row>
    <row r="27" spans="1:23" s="11" customFormat="1">
      <c r="A27" s="95" t="s">
        <v>25</v>
      </c>
      <c r="B27" s="95"/>
      <c r="C27" s="95"/>
      <c r="D27" s="153" t="s">
        <v>148</v>
      </c>
      <c r="E27" s="149" t="s">
        <v>149</v>
      </c>
      <c r="F27" s="173" t="s">
        <v>150</v>
      </c>
      <c r="K27" s="84">
        <f>InpActive!$I$13</f>
        <v>434.346</v>
      </c>
      <c r="L27" s="20"/>
      <c r="M27" s="20"/>
      <c r="N27" s="20"/>
      <c r="O27" s="20"/>
      <c r="P27" s="20"/>
      <c r="Q27" s="20"/>
      <c r="R27" s="20"/>
      <c r="S27" s="20"/>
      <c r="T27" s="20"/>
      <c r="U27" s="20"/>
      <c r="V27" s="155" t="s">
        <v>151</v>
      </c>
    </row>
    <row r="28" spans="1:23" s="11" customFormat="1">
      <c r="A28" s="95" t="s">
        <v>27</v>
      </c>
      <c r="B28" s="95"/>
      <c r="C28" s="95"/>
      <c r="D28" s="153" t="s">
        <v>148</v>
      </c>
      <c r="E28" s="149" t="s">
        <v>152</v>
      </c>
      <c r="F28" s="173" t="s">
        <v>150</v>
      </c>
      <c r="K28" s="84">
        <f>InpActive!$I$14</f>
        <v>637.02099999999996</v>
      </c>
      <c r="L28" s="20"/>
      <c r="M28" s="20"/>
      <c r="N28" s="20"/>
      <c r="O28" s="20"/>
      <c r="P28" s="20"/>
      <c r="Q28" s="20"/>
      <c r="R28" s="20"/>
      <c r="S28" s="20"/>
      <c r="T28" s="20"/>
      <c r="U28" s="20"/>
      <c r="V28" s="155" t="s">
        <v>153</v>
      </c>
    </row>
    <row r="29" spans="1:23" s="128" customFormat="1">
      <c r="A29" s="95" t="s">
        <v>28</v>
      </c>
      <c r="B29" s="95"/>
      <c r="C29" s="95"/>
      <c r="D29" s="153" t="s">
        <v>148</v>
      </c>
      <c r="E29" s="149" t="s">
        <v>154</v>
      </c>
      <c r="F29" s="173" t="s">
        <v>150</v>
      </c>
      <c r="G29" s="11"/>
      <c r="H29" s="11"/>
      <c r="I29" s="11"/>
      <c r="J29" s="11"/>
      <c r="K29" s="84">
        <f>InpActive!$I$15</f>
        <v>0</v>
      </c>
      <c r="L29" s="20"/>
      <c r="M29" s="20"/>
      <c r="N29" s="20"/>
      <c r="O29" s="20"/>
      <c r="P29" s="20"/>
      <c r="Q29" s="20"/>
      <c r="R29" s="20"/>
      <c r="S29" s="20"/>
      <c r="T29" s="20"/>
      <c r="U29" s="20"/>
      <c r="V29" s="155" t="s">
        <v>155</v>
      </c>
      <c r="W29" s="11"/>
    </row>
    <row r="30" spans="1:23">
      <c r="A30" s="95"/>
      <c r="B30" s="95"/>
      <c r="C30" s="95"/>
      <c r="D30" s="153"/>
      <c r="E30" s="151"/>
      <c r="F30" s="173"/>
      <c r="G30" s="11"/>
      <c r="H30" s="11"/>
      <c r="I30" s="11"/>
      <c r="J30" s="11"/>
      <c r="K30" s="20"/>
      <c r="L30" s="20"/>
      <c r="M30" s="20"/>
      <c r="N30" s="20"/>
      <c r="O30" s="20"/>
      <c r="P30" s="20"/>
      <c r="Q30" s="20"/>
      <c r="R30" s="20"/>
      <c r="S30" s="20"/>
      <c r="T30" s="20"/>
      <c r="U30" s="20"/>
      <c r="V30" s="155"/>
      <c r="W30" s="11"/>
    </row>
    <row r="31" spans="1:23">
      <c r="A31" s="95"/>
      <c r="B31" s="95"/>
      <c r="C31" s="95"/>
      <c r="D31" s="153"/>
      <c r="E31" s="175" t="s">
        <v>156</v>
      </c>
      <c r="F31" s="173"/>
      <c r="G31" s="11"/>
      <c r="H31" s="11"/>
      <c r="I31" s="11"/>
      <c r="J31" s="11"/>
      <c r="K31" s="20"/>
      <c r="L31" s="20"/>
      <c r="M31" s="20"/>
      <c r="N31" s="20"/>
      <c r="O31" s="20"/>
      <c r="P31" s="20"/>
      <c r="Q31" s="20"/>
      <c r="R31" s="20"/>
      <c r="S31" s="20"/>
      <c r="T31" s="20"/>
      <c r="U31" s="20"/>
      <c r="V31" s="155"/>
      <c r="W31" s="11"/>
    </row>
    <row r="32" spans="1:23">
      <c r="A32" s="95" t="s">
        <v>29</v>
      </c>
      <c r="B32" s="95"/>
      <c r="C32" s="95"/>
      <c r="D32" s="153" t="s">
        <v>15</v>
      </c>
      <c r="E32" s="149" t="s">
        <v>157</v>
      </c>
      <c r="F32" s="173"/>
      <c r="G32" s="11"/>
      <c r="H32" s="11"/>
      <c r="I32" s="11"/>
      <c r="J32" s="11"/>
      <c r="K32" s="20"/>
      <c r="L32" s="134">
        <f>InpActive!J$16</f>
        <v>0</v>
      </c>
      <c r="M32" s="21">
        <f>InpActive!K$16</f>
        <v>1.34</v>
      </c>
      <c r="N32" s="21">
        <f>InpActive!L$16</f>
        <v>1.05</v>
      </c>
      <c r="O32" s="21">
        <f>InpActive!M$16</f>
        <v>1.19</v>
      </c>
      <c r="P32" s="21">
        <f>InpActive!N$16</f>
        <v>1.1599999999999999</v>
      </c>
      <c r="Q32" s="20"/>
      <c r="R32" s="20"/>
      <c r="S32" s="20"/>
      <c r="T32" s="20"/>
      <c r="U32" s="20"/>
      <c r="V32" s="155" t="s">
        <v>158</v>
      </c>
      <c r="W32" s="11"/>
    </row>
    <row r="33" spans="1:23">
      <c r="A33" s="95" t="s">
        <v>30</v>
      </c>
      <c r="B33" s="95"/>
      <c r="C33" s="95"/>
      <c r="D33" s="153" t="s">
        <v>15</v>
      </c>
      <c r="E33" s="149" t="s">
        <v>159</v>
      </c>
      <c r="F33" s="173"/>
      <c r="G33" s="11"/>
      <c r="H33" s="11"/>
      <c r="I33" s="11"/>
      <c r="J33" s="11"/>
      <c r="K33" s="20"/>
      <c r="L33" s="21">
        <f>InpActive!J$17</f>
        <v>0</v>
      </c>
      <c r="M33" s="21">
        <f>InpActive!K$17</f>
        <v>0.86</v>
      </c>
      <c r="N33" s="21">
        <f>InpActive!L$17</f>
        <v>0.72</v>
      </c>
      <c r="O33" s="21">
        <f>InpActive!M$17</f>
        <v>0.73</v>
      </c>
      <c r="P33" s="21">
        <f>InpActive!N$17</f>
        <v>0.12</v>
      </c>
      <c r="Q33" s="20"/>
      <c r="R33" s="20"/>
      <c r="S33" s="20"/>
      <c r="T33" s="20"/>
      <c r="U33" s="20"/>
      <c r="V33" s="155" t="s">
        <v>160</v>
      </c>
      <c r="W33" s="11"/>
    </row>
    <row r="34" spans="1:23" s="128" customFormat="1">
      <c r="A34" s="95" t="s">
        <v>31</v>
      </c>
      <c r="B34" s="95"/>
      <c r="C34" s="95"/>
      <c r="D34" s="153" t="s">
        <v>15</v>
      </c>
      <c r="E34" s="149" t="s">
        <v>161</v>
      </c>
      <c r="F34" s="173"/>
      <c r="G34" s="11"/>
      <c r="H34" s="11"/>
      <c r="I34" s="11"/>
      <c r="J34" s="11"/>
      <c r="K34" s="20"/>
      <c r="L34" s="21">
        <f>InpActive!J$18</f>
        <v>0</v>
      </c>
      <c r="M34" s="21">
        <f>InpActive!K$18</f>
        <v>0</v>
      </c>
      <c r="N34" s="21">
        <f>InpActive!L$18</f>
        <v>0</v>
      </c>
      <c r="O34" s="21">
        <f>InpActive!M$18</f>
        <v>0</v>
      </c>
      <c r="P34" s="21">
        <f>InpActive!N$18</f>
        <v>0</v>
      </c>
      <c r="Q34" s="20"/>
      <c r="R34" s="20"/>
      <c r="S34" s="20"/>
      <c r="T34" s="20"/>
      <c r="U34" s="20"/>
      <c r="V34" s="155" t="s">
        <v>162</v>
      </c>
      <c r="W34" s="11"/>
    </row>
    <row r="35" spans="1:23">
      <c r="A35" s="95"/>
      <c r="B35" s="95"/>
      <c r="C35" s="95"/>
      <c r="D35" s="153"/>
      <c r="E35" s="151"/>
      <c r="F35" s="173"/>
      <c r="G35" s="11"/>
      <c r="H35" s="11"/>
      <c r="I35" s="11"/>
      <c r="J35" s="11"/>
      <c r="K35" s="20"/>
      <c r="L35" s="20"/>
      <c r="M35" s="20"/>
      <c r="N35" s="20"/>
      <c r="O35" s="20"/>
      <c r="P35" s="20"/>
      <c r="Q35" s="20"/>
      <c r="R35" s="20"/>
      <c r="S35" s="20"/>
      <c r="T35" s="20"/>
      <c r="U35" s="20"/>
      <c r="V35" s="155"/>
      <c r="W35" s="11"/>
    </row>
    <row r="36" spans="1:23">
      <c r="A36" s="95"/>
      <c r="B36" s="95"/>
      <c r="C36" s="95"/>
      <c r="D36" s="153"/>
      <c r="E36" s="175" t="s">
        <v>163</v>
      </c>
      <c r="F36" s="173"/>
      <c r="G36" s="11"/>
      <c r="H36" s="11"/>
      <c r="I36" s="11"/>
      <c r="J36" s="11"/>
      <c r="K36" s="20"/>
      <c r="L36" s="20"/>
      <c r="M36" s="20"/>
      <c r="N36" s="20"/>
      <c r="O36" s="20"/>
      <c r="P36" s="20"/>
      <c r="Q36" s="20"/>
      <c r="R36" s="20"/>
      <c r="S36" s="20"/>
      <c r="T36" s="20"/>
      <c r="U36" s="20"/>
      <c r="V36" s="155"/>
      <c r="W36" s="11"/>
    </row>
    <row r="37" spans="1:23">
      <c r="A37" s="95"/>
      <c r="B37" s="95"/>
      <c r="C37" s="95"/>
      <c r="D37" s="153"/>
      <c r="E37" s="177" t="s">
        <v>164</v>
      </c>
      <c r="F37" s="173"/>
      <c r="G37" s="11"/>
      <c r="H37" s="11"/>
      <c r="I37" s="11"/>
      <c r="J37" s="11"/>
      <c r="K37" s="20"/>
      <c r="L37" s="11"/>
      <c r="M37" s="11"/>
      <c r="N37" s="11"/>
      <c r="O37" s="11"/>
      <c r="P37" s="11"/>
      <c r="Q37" s="20"/>
      <c r="R37" s="20"/>
      <c r="S37" s="20"/>
      <c r="T37" s="20"/>
      <c r="U37" s="20"/>
      <c r="V37" s="155"/>
      <c r="W37" s="11"/>
    </row>
    <row r="38" spans="1:23">
      <c r="A38" s="139" t="s">
        <v>165</v>
      </c>
      <c r="B38" s="95"/>
      <c r="C38" s="95"/>
      <c r="D38" s="153" t="s">
        <v>148</v>
      </c>
      <c r="E38" s="152" t="s">
        <v>166</v>
      </c>
      <c r="F38" s="173" t="s">
        <v>167</v>
      </c>
      <c r="G38" s="11"/>
      <c r="H38" s="11"/>
      <c r="I38" s="11"/>
      <c r="J38" s="11"/>
      <c r="K38" s="20"/>
      <c r="L38" s="84">
        <f>IF(L$6 &lt; $O$6, SUM(InpActive!J$26:J$33) - InpActive!J$32, SUM(InpActive!J$26:J$31) + InpActive!J$33)</f>
        <v>444.62343740880692</v>
      </c>
      <c r="M38" s="84">
        <f>IF(M$6 &lt; $O$6, SUM(InpActive!K$26:K$33) - InpActive!K$32, SUM(InpActive!K$26:K$31) + InpActive!K$33)</f>
        <v>461.63057811751656</v>
      </c>
      <c r="N38" s="84">
        <f>IF(N$6 &lt; $O$6, SUM(InpActive!L$26:L$33) - InpActive!L$32, SUM(InpActive!L$26:L$31) + InpActive!L$33)</f>
        <v>476.64200000000011</v>
      </c>
      <c r="O38" s="84">
        <f>IF(O$6 &lt; $O$6, SUM(InpActive!M$26:M$33) - InpActive!M$32, SUM(InpActive!M$26:M$31) + InpActive!M$33)</f>
        <v>486.23700000000002</v>
      </c>
      <c r="P38" s="84">
        <f>IF(P$6 &lt; $O$6, SUM(InpActive!N$26:N$33) - InpActive!N$32, SUM(InpActive!N$26:N$31) + InpActive!N$33)</f>
        <v>509.01000000000005</v>
      </c>
      <c r="Q38" s="20"/>
      <c r="R38" s="20"/>
      <c r="S38" s="20"/>
      <c r="T38" s="20"/>
      <c r="U38" s="20"/>
      <c r="V38" s="155" t="s">
        <v>168</v>
      </c>
      <c r="W38" s="11"/>
    </row>
    <row r="39" spans="1:23">
      <c r="A39" s="139" t="s">
        <v>169</v>
      </c>
      <c r="B39" s="95"/>
      <c r="C39" s="95"/>
      <c r="D39" s="153" t="s">
        <v>148</v>
      </c>
      <c r="E39" s="152" t="s">
        <v>170</v>
      </c>
      <c r="F39" s="173" t="s">
        <v>167</v>
      </c>
      <c r="G39" s="11"/>
      <c r="H39" s="11"/>
      <c r="I39" s="11"/>
      <c r="J39" s="11"/>
      <c r="K39" s="20"/>
      <c r="L39" s="84">
        <f>IF(L$6 &lt; $O$6, SUM(InpActive!J$35:J$42) - InpActive!J$41, SUM(InpActive!J$35:J$40) + InpActive!J$42)</f>
        <v>645.88018971435611</v>
      </c>
      <c r="M39" s="84">
        <f>IF(M$6 &lt; $O$6, SUM(InpActive!K$35:K$42) - InpActive!K$41, SUM(InpActive!K$35:K$40) + InpActive!K$42)</f>
        <v>661.18369731194866</v>
      </c>
      <c r="N39" s="84">
        <f>IF(N$6 &lt; $O$6, SUM(InpActive!L$35:L$42) - InpActive!L$41, SUM(InpActive!L$35:L$40) + InpActive!L$42)</f>
        <v>684.12699999999973</v>
      </c>
      <c r="O39" s="84">
        <f>IF(O$6 &lt; $O$6, SUM(InpActive!M$35:M$42) - InpActive!M$41, SUM(InpActive!M$35:M$40) + InpActive!M$42)</f>
        <v>714.39499999999998</v>
      </c>
      <c r="P39" s="84">
        <f>IF(P$6 &lt; $O$6, SUM(InpActive!N$35:N$42) - InpActive!N$41, SUM(InpActive!N$35:N$40) + InpActive!N$42)</f>
        <v>742.66499999999996</v>
      </c>
      <c r="Q39" s="20"/>
      <c r="R39" s="20"/>
      <c r="S39" s="20"/>
      <c r="T39" s="20"/>
      <c r="U39" s="20"/>
      <c r="V39" s="155" t="s">
        <v>171</v>
      </c>
      <c r="W39" s="11"/>
    </row>
    <row r="40" spans="1:23" s="128" customFormat="1">
      <c r="A40" s="139" t="s">
        <v>172</v>
      </c>
      <c r="B40" s="95"/>
      <c r="C40" s="95"/>
      <c r="D40" s="153" t="s">
        <v>148</v>
      </c>
      <c r="E40" s="152" t="s">
        <v>173</v>
      </c>
      <c r="F40" s="173" t="s">
        <v>167</v>
      </c>
      <c r="G40" s="11"/>
      <c r="H40" s="11"/>
      <c r="I40" s="11"/>
      <c r="J40" s="11"/>
      <c r="K40" s="11"/>
      <c r="L40" s="84">
        <f>IF(L$6 &lt; $O$6, SUM(InpActive!J$44:J$51) - InpActive!J$50, SUM(InpActive!J$44:J$49) + InpActive!J$51)</f>
        <v>0</v>
      </c>
      <c r="M40" s="84">
        <f>IF(M$6 &lt; $O$6, SUM(InpActive!K$44:K$51) - InpActive!K$50, SUM(InpActive!K$44:K$49) + InpActive!K$51)</f>
        <v>0</v>
      </c>
      <c r="N40" s="84">
        <f>IF(N$6 &lt; $O$6, SUM(InpActive!L$44:L$51) - InpActive!L$50, SUM(InpActive!L$44:L$49) + InpActive!L$51)</f>
        <v>0</v>
      </c>
      <c r="O40" s="84">
        <f>IF(O$6 &lt; $O$6, SUM(InpActive!M$44:M$51) - InpActive!M$50, SUM(InpActive!M$44:M$49) + InpActive!M$51)</f>
        <v>0</v>
      </c>
      <c r="P40" s="84">
        <f>IF(P$6 &lt; $O$6, SUM(InpActive!N$44:N$51) - InpActive!N$50, SUM(InpActive!N$44:N$49) + InpActive!N$51)</f>
        <v>0</v>
      </c>
      <c r="Q40" s="11"/>
      <c r="R40" s="11"/>
      <c r="S40" s="11"/>
      <c r="T40" s="11"/>
      <c r="U40" s="11"/>
      <c r="V40" s="155" t="s">
        <v>174</v>
      </c>
      <c r="W40" s="11"/>
    </row>
    <row r="41" spans="1:23">
      <c r="A41" s="95"/>
      <c r="B41" s="95"/>
      <c r="C41" s="95"/>
      <c r="D41" s="12"/>
      <c r="E41" s="11"/>
      <c r="G41" s="11"/>
      <c r="H41" s="11"/>
      <c r="I41" s="11"/>
      <c r="J41" s="11"/>
      <c r="K41" s="20"/>
      <c r="L41" s="20"/>
      <c r="M41" s="20"/>
      <c r="N41" s="20"/>
      <c r="O41" s="20"/>
      <c r="P41" s="20"/>
      <c r="Q41" s="20"/>
      <c r="R41" s="20"/>
      <c r="S41" s="20"/>
      <c r="T41" s="20"/>
      <c r="U41" s="20"/>
      <c r="V41" s="8"/>
      <c r="W41" s="11"/>
    </row>
    <row r="42" spans="1:23" s="4" customFormat="1" ht="15">
      <c r="A42" s="89"/>
      <c r="B42" s="106"/>
      <c r="C42" s="106"/>
      <c r="D42" s="110"/>
      <c r="E42" s="108" t="s">
        <v>175</v>
      </c>
      <c r="F42" s="109"/>
      <c r="G42" s="107"/>
      <c r="H42" s="107"/>
      <c r="I42" s="107"/>
      <c r="J42" s="107"/>
      <c r="K42" s="107"/>
      <c r="L42" s="107"/>
      <c r="M42" s="107"/>
      <c r="N42" s="107"/>
      <c r="O42" s="107"/>
      <c r="P42" s="107"/>
      <c r="Q42" s="107"/>
      <c r="R42" s="107"/>
      <c r="S42" s="107"/>
      <c r="T42" s="107"/>
      <c r="U42" s="107"/>
      <c r="V42" s="107"/>
      <c r="W42" s="107"/>
    </row>
    <row r="43" spans="1:23" customFormat="1">
      <c r="A43" s="96"/>
      <c r="B43" s="96"/>
      <c r="C43" s="96"/>
      <c r="F43" s="26"/>
    </row>
    <row r="44" spans="1:23">
      <c r="A44" s="95"/>
      <c r="B44" s="95"/>
      <c r="C44" s="95"/>
      <c r="D44" s="12"/>
      <c r="E44" s="5" t="s">
        <v>176</v>
      </c>
      <c r="G44" s="11"/>
      <c r="H44" s="11"/>
      <c r="I44" s="11"/>
      <c r="J44" s="11"/>
      <c r="K44" s="20"/>
      <c r="L44" s="20"/>
      <c r="M44" s="20"/>
      <c r="N44" s="20"/>
      <c r="O44" s="20"/>
      <c r="P44" s="20"/>
      <c r="Q44" s="87"/>
      <c r="R44" s="20"/>
      <c r="S44" s="20"/>
      <c r="T44" s="20"/>
      <c r="U44" s="20"/>
      <c r="V44" s="8"/>
      <c r="W44" s="11"/>
    </row>
    <row r="45" spans="1:23" s="11" customFormat="1">
      <c r="A45" s="95" t="s">
        <v>32</v>
      </c>
      <c r="B45" s="95"/>
      <c r="C45" s="95"/>
      <c r="D45" s="12" t="s">
        <v>148</v>
      </c>
      <c r="E45" s="13" t="s">
        <v>177</v>
      </c>
      <c r="F45" s="24" t="s">
        <v>178</v>
      </c>
      <c r="K45" s="84">
        <f>InpActive!$I$22</f>
        <v>-0.77229218894323204</v>
      </c>
      <c r="L45" s="8" t="s">
        <v>179</v>
      </c>
      <c r="M45" s="8"/>
      <c r="N45" s="8"/>
      <c r="O45" s="8"/>
      <c r="P45" s="8"/>
      <c r="Q45" s="8"/>
      <c r="R45" s="20"/>
      <c r="S45" s="20"/>
      <c r="T45" s="20"/>
      <c r="U45" s="20"/>
      <c r="V45" s="8"/>
    </row>
    <row r="46" spans="1:23" s="11" customFormat="1">
      <c r="A46" s="95" t="s">
        <v>33</v>
      </c>
      <c r="B46" s="95"/>
      <c r="C46" s="95"/>
      <c r="D46" s="12" t="s">
        <v>148</v>
      </c>
      <c r="E46" s="13" t="s">
        <v>180</v>
      </c>
      <c r="F46" s="24" t="s">
        <v>178</v>
      </c>
      <c r="K46" s="84">
        <f>InpActive!$I$23</f>
        <v>-3.3147656069529701</v>
      </c>
      <c r="L46" s="8" t="s">
        <v>181</v>
      </c>
      <c r="M46" s="8"/>
      <c r="N46" s="8"/>
      <c r="O46" s="8"/>
      <c r="P46" s="8"/>
      <c r="Q46" s="8"/>
      <c r="R46" s="20"/>
      <c r="S46" s="20"/>
      <c r="T46" s="20"/>
      <c r="U46" s="20"/>
      <c r="V46" s="8"/>
    </row>
    <row r="47" spans="1:23">
      <c r="A47" s="95" t="s">
        <v>34</v>
      </c>
      <c r="B47" s="95"/>
      <c r="C47" s="95"/>
      <c r="D47" s="94" t="s">
        <v>182</v>
      </c>
      <c r="E47" s="13" t="s">
        <v>183</v>
      </c>
      <c r="F47" s="24" t="s">
        <v>184</v>
      </c>
      <c r="G47" s="8"/>
      <c r="H47" s="8"/>
      <c r="I47" s="11"/>
      <c r="J47" s="11"/>
      <c r="K47" s="20"/>
      <c r="L47" s="20"/>
      <c r="M47" s="20"/>
      <c r="N47" s="86">
        <f>InpActive!L$24</f>
        <v>1</v>
      </c>
      <c r="O47" s="86">
        <f>InpActive!M$24</f>
        <v>0</v>
      </c>
      <c r="P47" s="86">
        <f>InpActive!N$24</f>
        <v>0</v>
      </c>
      <c r="Q47" s="91">
        <f>SUM(N47:P47)</f>
        <v>1</v>
      </c>
      <c r="R47" s="20"/>
      <c r="S47" s="20"/>
      <c r="T47" s="20"/>
      <c r="U47" s="20"/>
      <c r="V47" s="8"/>
      <c r="W47" s="11"/>
    </row>
    <row r="48" spans="1:23">
      <c r="A48" s="95" t="s">
        <v>35</v>
      </c>
      <c r="B48" s="95"/>
      <c r="C48" s="95"/>
      <c r="D48" s="94" t="s">
        <v>182</v>
      </c>
      <c r="E48" s="13" t="s">
        <v>185</v>
      </c>
      <c r="F48" s="24" t="s">
        <v>184</v>
      </c>
      <c r="G48" s="8"/>
      <c r="H48" s="8"/>
      <c r="I48" s="11"/>
      <c r="J48" s="11"/>
      <c r="K48" s="20"/>
      <c r="L48" s="20"/>
      <c r="M48" s="20"/>
      <c r="N48" s="86">
        <f>InpActive!L$25</f>
        <v>1</v>
      </c>
      <c r="O48" s="86">
        <f>InpActive!M$25</f>
        <v>0</v>
      </c>
      <c r="P48" s="86">
        <f>InpActive!N$25</f>
        <v>0</v>
      </c>
      <c r="Q48" s="91">
        <f>SUM(N48:P48)</f>
        <v>1</v>
      </c>
      <c r="R48" s="20"/>
      <c r="S48" s="20"/>
      <c r="T48" s="20"/>
      <c r="U48" s="20"/>
      <c r="V48" s="8"/>
      <c r="W48" s="11"/>
    </row>
    <row r="49" spans="1:23">
      <c r="A49" s="95"/>
      <c r="B49" s="95"/>
      <c r="C49" s="95"/>
      <c r="D49" s="12"/>
      <c r="E49" s="13"/>
      <c r="G49" s="8"/>
      <c r="H49" s="8"/>
      <c r="I49" s="11"/>
      <c r="J49" s="11"/>
      <c r="K49" s="20"/>
      <c r="L49" s="20"/>
      <c r="M49" s="20"/>
      <c r="N49" s="20"/>
      <c r="O49" s="20"/>
      <c r="P49" s="20"/>
      <c r="Q49" s="20"/>
      <c r="R49" s="20"/>
      <c r="S49" s="20"/>
      <c r="T49" s="20"/>
      <c r="U49" s="20"/>
      <c r="V49" s="8"/>
      <c r="W49" s="11"/>
    </row>
    <row r="50" spans="1:23" s="4" customFormat="1" ht="15">
      <c r="A50" s="89"/>
      <c r="B50" s="106"/>
      <c r="C50" s="106"/>
      <c r="D50" s="110"/>
      <c r="E50" s="108" t="s">
        <v>186</v>
      </c>
      <c r="F50" s="109"/>
      <c r="G50" s="107"/>
      <c r="H50" s="107"/>
      <c r="I50" s="107"/>
      <c r="J50" s="107"/>
      <c r="K50" s="107"/>
      <c r="L50" s="107"/>
      <c r="M50" s="107"/>
      <c r="N50" s="107"/>
      <c r="O50" s="107"/>
      <c r="P50" s="107"/>
      <c r="Q50" s="107"/>
      <c r="R50" s="107"/>
      <c r="S50" s="107"/>
      <c r="T50" s="107"/>
      <c r="U50" s="107"/>
      <c r="V50" s="107"/>
      <c r="W50" s="107"/>
    </row>
    <row r="51" spans="1:23">
      <c r="A51" s="95"/>
      <c r="B51" s="95"/>
      <c r="C51" s="95"/>
      <c r="D51" s="12"/>
      <c r="E51" s="13"/>
      <c r="G51" s="8"/>
      <c r="H51" s="8"/>
      <c r="I51" s="11"/>
      <c r="J51" s="11"/>
      <c r="K51" s="20"/>
      <c r="L51" s="20"/>
      <c r="M51" s="20"/>
      <c r="N51" s="20"/>
      <c r="O51" s="20"/>
      <c r="P51" s="20"/>
      <c r="Q51" s="20"/>
      <c r="R51" s="20"/>
      <c r="S51" s="20"/>
      <c r="T51" s="20"/>
      <c r="U51" s="20"/>
      <c r="V51" s="8"/>
      <c r="W51" s="11"/>
    </row>
    <row r="52" spans="1:23">
      <c r="A52" s="95"/>
      <c r="B52" s="95"/>
      <c r="C52" s="95"/>
      <c r="D52" s="12"/>
      <c r="E52" s="15" t="s">
        <v>187</v>
      </c>
      <c r="G52" s="8"/>
      <c r="H52" s="8"/>
      <c r="I52" s="11"/>
      <c r="J52" s="11"/>
      <c r="K52" s="20"/>
      <c r="L52" s="20"/>
      <c r="M52" s="20"/>
      <c r="N52" s="20"/>
      <c r="O52" s="20"/>
      <c r="P52" s="20"/>
      <c r="Q52" s="20"/>
      <c r="R52" s="20"/>
      <c r="S52" s="20"/>
      <c r="T52" s="20"/>
      <c r="U52" s="20"/>
      <c r="V52" s="8"/>
      <c r="W52" s="11"/>
    </row>
    <row r="53" spans="1:23">
      <c r="A53" s="95" t="s">
        <v>188</v>
      </c>
      <c r="B53" s="95"/>
      <c r="C53" s="95"/>
      <c r="D53" s="12" t="s">
        <v>148</v>
      </c>
      <c r="E53" s="18" t="s">
        <v>189</v>
      </c>
      <c r="F53" s="24" t="s">
        <v>167</v>
      </c>
      <c r="G53" s="8"/>
      <c r="H53" s="8"/>
      <c r="I53" s="11"/>
      <c r="J53" s="11"/>
      <c r="K53" s="20"/>
      <c r="L53" s="20"/>
      <c r="M53" s="20"/>
      <c r="N53" s="20"/>
      <c r="O53" s="85">
        <f>InpActive!M$77</f>
        <v>6</v>
      </c>
      <c r="P53" s="20"/>
      <c r="Q53" s="20"/>
      <c r="R53" s="20"/>
      <c r="S53" s="20"/>
      <c r="T53" s="20"/>
      <c r="U53" s="20"/>
      <c r="V53" s="8"/>
      <c r="W53" s="11"/>
    </row>
    <row r="54" spans="1:23">
      <c r="A54" s="95" t="s">
        <v>190</v>
      </c>
      <c r="B54" s="95"/>
      <c r="C54" s="95"/>
      <c r="D54" s="153" t="s">
        <v>148</v>
      </c>
      <c r="E54" s="152" t="s">
        <v>191</v>
      </c>
      <c r="F54" s="173" t="s">
        <v>167</v>
      </c>
      <c r="G54" s="8"/>
      <c r="H54" s="8"/>
      <c r="I54" s="11"/>
      <c r="J54" s="11"/>
      <c r="K54" s="20"/>
      <c r="L54" s="20"/>
      <c r="M54" s="20"/>
      <c r="N54" s="20"/>
      <c r="O54" s="84">
        <f>InpActive!M$78</f>
        <v>4</v>
      </c>
      <c r="P54" s="20"/>
      <c r="Q54" s="20"/>
      <c r="R54" s="20"/>
      <c r="S54" s="20"/>
      <c r="T54" s="20"/>
      <c r="U54" s="20"/>
      <c r="V54" s="8"/>
      <c r="W54" s="11"/>
    </row>
    <row r="55" spans="1:23">
      <c r="A55" s="95" t="s">
        <v>192</v>
      </c>
      <c r="B55" s="95"/>
      <c r="C55" s="95"/>
      <c r="D55" s="153" t="s">
        <v>148</v>
      </c>
      <c r="E55" s="152" t="s">
        <v>193</v>
      </c>
      <c r="F55" s="173" t="s">
        <v>167</v>
      </c>
      <c r="G55" s="8"/>
      <c r="H55" s="8"/>
      <c r="I55" s="11"/>
      <c r="J55" s="11"/>
      <c r="K55" s="20"/>
      <c r="L55" s="20"/>
      <c r="M55" s="20"/>
      <c r="N55" s="20"/>
      <c r="O55" s="84">
        <f>InpOverride!M$79</f>
        <v>0</v>
      </c>
      <c r="P55" s="20"/>
      <c r="Q55" s="20"/>
      <c r="R55" s="20"/>
      <c r="S55" s="20"/>
      <c r="T55" s="20"/>
      <c r="U55" s="20"/>
      <c r="V55" s="8"/>
      <c r="W55" s="11"/>
    </row>
    <row r="56" spans="1:23">
      <c r="A56" s="95"/>
      <c r="B56" s="95"/>
      <c r="C56" s="95"/>
      <c r="D56" s="153"/>
      <c r="E56" s="149"/>
      <c r="F56" s="173"/>
      <c r="G56" s="8"/>
      <c r="H56" s="8"/>
      <c r="I56" s="11"/>
      <c r="J56" s="11"/>
      <c r="K56" s="20"/>
      <c r="L56" s="20"/>
      <c r="M56" s="20"/>
      <c r="N56" s="20"/>
      <c r="O56" s="20"/>
      <c r="P56" s="20"/>
      <c r="Q56" s="20"/>
      <c r="R56" s="20"/>
      <c r="S56" s="20"/>
      <c r="T56" s="20"/>
      <c r="U56" s="20"/>
      <c r="V56" s="8"/>
      <c r="W56" s="11"/>
    </row>
    <row r="57" spans="1:23">
      <c r="A57" s="95" t="s">
        <v>194</v>
      </c>
      <c r="B57" s="95"/>
      <c r="C57" s="95"/>
      <c r="D57" s="153" t="s">
        <v>148</v>
      </c>
      <c r="E57" s="152" t="s">
        <v>195</v>
      </c>
      <c r="F57" s="173" t="s">
        <v>167</v>
      </c>
      <c r="G57" s="8"/>
      <c r="H57" s="8"/>
      <c r="I57" s="11"/>
      <c r="J57" s="11"/>
      <c r="K57" s="20"/>
      <c r="L57" s="20"/>
      <c r="M57" s="20"/>
      <c r="N57" s="20"/>
      <c r="O57" s="20"/>
      <c r="P57" s="85">
        <f>InpActive!N$80</f>
        <v>0</v>
      </c>
      <c r="Q57" s="20"/>
      <c r="R57" s="20"/>
      <c r="S57" s="20"/>
      <c r="T57" s="20"/>
      <c r="U57" s="20"/>
      <c r="V57" s="8"/>
      <c r="W57" s="11"/>
    </row>
    <row r="58" spans="1:23">
      <c r="A58" s="95" t="s">
        <v>196</v>
      </c>
      <c r="B58" s="95"/>
      <c r="C58" s="95"/>
      <c r="D58" s="153" t="s">
        <v>148</v>
      </c>
      <c r="E58" s="152" t="s">
        <v>197</v>
      </c>
      <c r="F58" s="173" t="s">
        <v>167</v>
      </c>
      <c r="G58" s="8"/>
      <c r="H58" s="8"/>
      <c r="I58" s="11"/>
      <c r="J58" s="11"/>
      <c r="K58" s="20"/>
      <c r="L58" s="20"/>
      <c r="M58" s="20"/>
      <c r="N58" s="20"/>
      <c r="O58" s="20"/>
      <c r="P58" s="85">
        <f>InpActive!N$81</f>
        <v>0</v>
      </c>
      <c r="Q58" s="20"/>
      <c r="R58" s="20"/>
      <c r="S58" s="20"/>
      <c r="T58" s="20"/>
      <c r="U58" s="20"/>
      <c r="V58" s="8"/>
      <c r="W58" s="11"/>
    </row>
    <row r="59" spans="1:23">
      <c r="A59" s="95" t="s">
        <v>198</v>
      </c>
      <c r="B59" s="95"/>
      <c r="C59" s="95"/>
      <c r="D59" s="153" t="s">
        <v>148</v>
      </c>
      <c r="E59" s="152" t="s">
        <v>199</v>
      </c>
      <c r="F59" s="173" t="s">
        <v>167</v>
      </c>
      <c r="G59" s="8"/>
      <c r="H59" s="8"/>
      <c r="I59" s="11"/>
      <c r="J59" s="11"/>
      <c r="K59" s="20"/>
      <c r="L59" s="20"/>
      <c r="M59" s="20"/>
      <c r="N59" s="20"/>
      <c r="O59" s="20"/>
      <c r="P59" s="85">
        <f>InpActive!N$82</f>
        <v>0</v>
      </c>
      <c r="Q59" s="20"/>
      <c r="R59" s="20"/>
      <c r="S59" s="20"/>
      <c r="T59" s="20"/>
      <c r="U59" s="20"/>
      <c r="V59" s="8"/>
      <c r="W59" s="11"/>
    </row>
    <row r="60" spans="1:23">
      <c r="A60" s="95"/>
      <c r="B60" s="95"/>
      <c r="C60" s="95"/>
      <c r="D60" s="12"/>
      <c r="E60" s="13"/>
      <c r="G60" s="8"/>
      <c r="H60" s="8"/>
      <c r="I60" s="11"/>
      <c r="J60" s="11"/>
      <c r="K60" s="20"/>
      <c r="L60" s="20"/>
      <c r="M60" s="20"/>
      <c r="N60" s="20"/>
      <c r="O60" s="20"/>
      <c r="P60" s="20"/>
      <c r="Q60" s="20"/>
      <c r="R60" s="20"/>
      <c r="S60" s="20"/>
      <c r="T60" s="20"/>
      <c r="U60" s="20"/>
      <c r="V60" s="8"/>
      <c r="W60" s="11"/>
    </row>
    <row r="61" spans="1:23" s="4" customFormat="1" ht="15">
      <c r="A61" s="89"/>
      <c r="B61" s="106"/>
      <c r="C61" s="106"/>
      <c r="D61" s="110"/>
      <c r="E61" s="108" t="s">
        <v>542</v>
      </c>
      <c r="F61" s="109"/>
      <c r="G61" s="107"/>
      <c r="H61" s="107"/>
      <c r="I61" s="107"/>
      <c r="J61" s="107"/>
      <c r="K61" s="107"/>
      <c r="L61" s="107"/>
      <c r="M61" s="107"/>
      <c r="N61" s="107"/>
      <c r="O61" s="107"/>
      <c r="P61" s="107"/>
      <c r="Q61" s="107"/>
      <c r="R61" s="107"/>
      <c r="S61" s="107"/>
      <c r="T61" s="107"/>
      <c r="U61" s="107"/>
      <c r="V61" s="107"/>
      <c r="W61" s="107"/>
    </row>
    <row r="62" spans="1:23">
      <c r="A62" s="95"/>
      <c r="B62" s="95"/>
      <c r="C62" s="95"/>
      <c r="D62" s="12"/>
      <c r="E62" s="13"/>
      <c r="G62" s="8"/>
      <c r="H62" s="8"/>
      <c r="I62" s="11"/>
      <c r="J62" s="11"/>
      <c r="K62" s="20"/>
      <c r="L62" s="20"/>
      <c r="M62" s="20"/>
      <c r="N62" s="20"/>
      <c r="O62" s="20"/>
      <c r="P62" s="20"/>
      <c r="Q62" s="20"/>
      <c r="R62" s="20"/>
      <c r="S62" s="20"/>
      <c r="T62" s="20"/>
      <c r="U62" s="20"/>
      <c r="V62" s="8"/>
      <c r="W62" s="11"/>
    </row>
    <row r="63" spans="1:23">
      <c r="A63" s="11"/>
      <c r="B63" s="11"/>
      <c r="C63" s="11"/>
      <c r="D63" s="153" t="s">
        <v>131</v>
      </c>
      <c r="E63" s="151" t="s">
        <v>546</v>
      </c>
      <c r="F63" s="173"/>
      <c r="G63" s="83" t="b">
        <v>0</v>
      </c>
      <c r="H63" s="11" t="s">
        <v>131</v>
      </c>
      <c r="I63" s="11"/>
      <c r="J63" s="11"/>
      <c r="K63" s="11"/>
      <c r="L63" s="11"/>
      <c r="M63" s="11"/>
      <c r="N63" s="11"/>
      <c r="O63" s="11"/>
      <c r="P63" s="11"/>
      <c r="Q63" s="11"/>
      <c r="R63" s="11"/>
      <c r="S63" s="11"/>
      <c r="T63" s="11"/>
      <c r="U63" s="11"/>
      <c r="V63" s="11"/>
      <c r="W63" s="11"/>
    </row>
    <row r="64" spans="1:23" customFormat="1">
      <c r="A64" s="11"/>
      <c r="D64" s="153" t="s">
        <v>15</v>
      </c>
      <c r="E64" s="151" t="s">
        <v>529</v>
      </c>
      <c r="F64" s="154"/>
      <c r="G64" s="145">
        <v>2018</v>
      </c>
      <c r="H64" s="8"/>
    </row>
    <row r="65" spans="1:23" s="148" customFormat="1">
      <c r="A65" s="151"/>
      <c r="D65" s="153"/>
      <c r="E65" s="151"/>
      <c r="F65" s="154"/>
      <c r="G65" s="11"/>
      <c r="H65" s="155"/>
    </row>
    <row r="66" spans="1:23">
      <c r="A66" s="11" t="s">
        <v>291</v>
      </c>
      <c r="B66"/>
      <c r="C66"/>
      <c r="D66" s="153" t="s">
        <v>148</v>
      </c>
      <c r="E66" s="151" t="s">
        <v>536</v>
      </c>
      <c r="F66" s="154" t="s">
        <v>531</v>
      </c>
      <c r="G66" s="11"/>
      <c r="H66" s="11"/>
      <c r="I66" s="11"/>
      <c r="J66" s="11"/>
      <c r="K66" s="20"/>
      <c r="L66" s="20"/>
      <c r="M66" s="20"/>
      <c r="N66" s="85">
        <f>InpActive!L$83</f>
        <v>0</v>
      </c>
      <c r="O66" s="20"/>
      <c r="P66" s="20"/>
      <c r="Q66" s="20"/>
      <c r="R66" s="20"/>
      <c r="S66" s="20"/>
      <c r="T66" s="20"/>
      <c r="U66" s="20"/>
      <c r="V66" s="8"/>
      <c r="W66" s="11"/>
    </row>
    <row r="67" spans="1:23">
      <c r="A67" s="11" t="s">
        <v>323</v>
      </c>
      <c r="B67"/>
      <c r="C67"/>
      <c r="D67" s="153" t="s">
        <v>148</v>
      </c>
      <c r="E67" s="151" t="s">
        <v>537</v>
      </c>
      <c r="F67" s="154" t="s">
        <v>531</v>
      </c>
      <c r="G67" s="11"/>
      <c r="H67" s="11"/>
      <c r="I67" s="11"/>
      <c r="J67" s="11"/>
      <c r="K67" s="20"/>
      <c r="L67" s="20"/>
      <c r="M67" s="20"/>
      <c r="N67" s="85">
        <f>InpActive!L$84</f>
        <v>0</v>
      </c>
      <c r="O67" s="20"/>
      <c r="P67" s="20"/>
      <c r="Q67" s="20"/>
      <c r="R67" s="20"/>
      <c r="S67" s="20"/>
      <c r="T67" s="20"/>
      <c r="U67" s="20"/>
      <c r="V67" s="8"/>
      <c r="W67" s="11"/>
    </row>
    <row r="68" spans="1:23">
      <c r="A68" s="11" t="s">
        <v>352</v>
      </c>
      <c r="B68"/>
      <c r="C68"/>
      <c r="D68" s="153" t="s">
        <v>148</v>
      </c>
      <c r="E68" s="151" t="s">
        <v>538</v>
      </c>
      <c r="F68" s="154" t="s">
        <v>531</v>
      </c>
      <c r="G68" s="11"/>
      <c r="H68" s="11"/>
      <c r="I68" s="11"/>
      <c r="J68" s="11"/>
      <c r="K68" s="20"/>
      <c r="L68" s="20"/>
      <c r="M68" s="20"/>
      <c r="N68" s="85">
        <f>InpActive!L$85</f>
        <v>0</v>
      </c>
      <c r="O68" s="20"/>
      <c r="P68" s="20"/>
      <c r="Q68" s="20"/>
      <c r="R68" s="20"/>
      <c r="S68" s="20"/>
      <c r="T68" s="20"/>
      <c r="U68" s="20"/>
      <c r="V68" s="8"/>
      <c r="W68" s="11"/>
    </row>
    <row r="69" spans="1:23" s="156" customFormat="1">
      <c r="A69" s="151"/>
      <c r="B69" s="148"/>
      <c r="C69" s="148"/>
      <c r="D69" s="153"/>
      <c r="E69" s="151"/>
      <c r="F69" s="154"/>
      <c r="G69" s="151"/>
      <c r="H69" s="151"/>
      <c r="I69" s="151"/>
      <c r="J69" s="151"/>
      <c r="K69" s="147"/>
      <c r="L69" s="147"/>
      <c r="M69" s="147"/>
      <c r="N69" s="147"/>
      <c r="O69" s="147"/>
      <c r="P69" s="147"/>
      <c r="Q69" s="147"/>
      <c r="R69" s="147"/>
      <c r="S69" s="147"/>
      <c r="T69" s="147"/>
      <c r="U69" s="147"/>
      <c r="V69" s="155"/>
      <c r="W69" s="151"/>
    </row>
    <row r="70" spans="1:23">
      <c r="A70" s="11" t="s">
        <v>293</v>
      </c>
      <c r="B70"/>
      <c r="C70"/>
      <c r="D70" s="153" t="s">
        <v>148</v>
      </c>
      <c r="E70" s="151" t="s">
        <v>539</v>
      </c>
      <c r="F70" s="154" t="s">
        <v>167</v>
      </c>
      <c r="G70" s="11"/>
      <c r="H70" s="11"/>
      <c r="I70" s="11"/>
      <c r="J70" s="11"/>
      <c r="K70" s="20"/>
      <c r="L70" s="20"/>
      <c r="M70" s="20"/>
      <c r="N70" s="20"/>
      <c r="O70" s="20"/>
      <c r="P70" s="85">
        <f>InpActive!N$86</f>
        <v>0</v>
      </c>
      <c r="Q70" s="20"/>
      <c r="R70" s="20"/>
      <c r="S70" s="20"/>
      <c r="T70" s="20"/>
      <c r="U70" s="20"/>
      <c r="V70" s="8"/>
      <c r="W70" s="11"/>
    </row>
    <row r="71" spans="1:23">
      <c r="A71" s="11" t="s">
        <v>325</v>
      </c>
      <c r="B71"/>
      <c r="C71"/>
      <c r="D71" s="153" t="s">
        <v>148</v>
      </c>
      <c r="E71" s="151" t="s">
        <v>540</v>
      </c>
      <c r="F71" s="154" t="s">
        <v>167</v>
      </c>
      <c r="G71" s="11"/>
      <c r="H71" s="11"/>
      <c r="I71" s="11"/>
      <c r="J71" s="11"/>
      <c r="K71" s="20"/>
      <c r="L71" s="20"/>
      <c r="M71" s="20"/>
      <c r="N71" s="20"/>
      <c r="O71" s="20"/>
      <c r="P71" s="84">
        <f>InpActive!N$87</f>
        <v>0</v>
      </c>
      <c r="Q71" s="20"/>
      <c r="R71" s="20"/>
      <c r="S71" s="20"/>
      <c r="T71" s="20"/>
      <c r="U71" s="20"/>
      <c r="V71" s="8"/>
      <c r="W71" s="11"/>
    </row>
    <row r="72" spans="1:23">
      <c r="A72" s="11" t="s">
        <v>354</v>
      </c>
      <c r="B72"/>
      <c r="C72"/>
      <c r="D72" s="153" t="s">
        <v>148</v>
      </c>
      <c r="E72" s="151" t="s">
        <v>541</v>
      </c>
      <c r="F72" s="154" t="s">
        <v>167</v>
      </c>
      <c r="G72" s="11"/>
      <c r="H72" s="11"/>
      <c r="I72" s="11"/>
      <c r="J72" s="11"/>
      <c r="K72" s="20"/>
      <c r="L72" s="20"/>
      <c r="M72" s="20"/>
      <c r="N72" s="20"/>
      <c r="O72" s="20"/>
      <c r="P72" s="84">
        <f>InpActive!N$88</f>
        <v>0</v>
      </c>
      <c r="Q72" s="20"/>
      <c r="R72" s="20"/>
      <c r="S72" s="20"/>
      <c r="T72" s="20"/>
      <c r="U72" s="20"/>
      <c r="V72" s="8"/>
      <c r="W72" s="11"/>
    </row>
    <row r="73" spans="1:23" ht="13.5" thickBot="1">
      <c r="A73" s="95"/>
      <c r="B73" s="95"/>
      <c r="C73" s="95"/>
      <c r="D73" s="12"/>
      <c r="E73" s="13"/>
      <c r="G73" s="8"/>
      <c r="H73" s="8"/>
      <c r="I73" s="11"/>
      <c r="J73" s="11"/>
      <c r="K73" s="20"/>
      <c r="L73" s="20"/>
      <c r="M73" s="20"/>
      <c r="N73" s="20"/>
      <c r="O73" s="20"/>
      <c r="P73" s="20"/>
      <c r="Q73" s="20"/>
      <c r="R73" s="20"/>
      <c r="S73" s="20"/>
      <c r="T73" s="20"/>
      <c r="U73" s="20"/>
      <c r="V73" s="8"/>
      <c r="W73" s="11"/>
    </row>
    <row r="74" spans="1:23" ht="13.5" thickBot="1">
      <c r="A74" s="6" t="s">
        <v>200</v>
      </c>
      <c r="B74" s="7"/>
      <c r="C74" s="7"/>
      <c r="D74" s="7"/>
      <c r="E74" s="7"/>
      <c r="F74" s="25"/>
      <c r="G74" s="7"/>
      <c r="H74" s="7"/>
      <c r="I74" s="7"/>
      <c r="J74" s="7"/>
      <c r="K74" s="7"/>
      <c r="L74" s="7"/>
      <c r="M74" s="7"/>
      <c r="N74" s="7"/>
      <c r="O74" s="7"/>
      <c r="P74" s="7"/>
      <c r="Q74" s="7"/>
      <c r="R74" s="7"/>
      <c r="S74" s="7"/>
      <c r="T74" s="7"/>
      <c r="U74" s="7"/>
      <c r="V74" s="7"/>
      <c r="W74" s="7"/>
    </row>
    <row r="75" spans="1:23">
      <c r="A75" s="11"/>
      <c r="B75" s="11"/>
      <c r="C75" s="11"/>
      <c r="D75" s="11"/>
      <c r="E75" s="11"/>
      <c r="G75" s="11"/>
      <c r="H75" s="11"/>
      <c r="I75" s="11"/>
      <c r="J75" s="11"/>
      <c r="K75" s="11"/>
      <c r="L75" s="11"/>
      <c r="M75" s="11"/>
      <c r="N75" s="11"/>
      <c r="O75" s="11"/>
      <c r="P75" s="11"/>
      <c r="Q75" s="11"/>
      <c r="R75" s="11"/>
      <c r="S75" s="11"/>
      <c r="T75" s="11"/>
      <c r="U75" s="11"/>
      <c r="V75" s="11"/>
      <c r="W75" s="11"/>
    </row>
    <row r="76" spans="1:23" hidden="1">
      <c r="A76" s="11"/>
      <c r="B76" s="11"/>
      <c r="C76" s="11"/>
      <c r="D76" s="11"/>
      <c r="E76" s="11"/>
      <c r="G76" s="11"/>
      <c r="H76" s="11"/>
      <c r="I76" s="11"/>
      <c r="J76" s="11"/>
      <c r="K76" s="11"/>
      <c r="L76" s="11"/>
      <c r="M76" s="11"/>
      <c r="N76" s="11"/>
      <c r="O76" s="11"/>
      <c r="P76" s="11"/>
      <c r="Q76" s="11"/>
      <c r="R76" s="11"/>
      <c r="S76" s="11"/>
      <c r="T76" s="11"/>
      <c r="U76" s="11"/>
      <c r="V76" s="11"/>
      <c r="W76" s="11"/>
    </row>
    <row r="77" spans="1:23" hidden="1">
      <c r="A77" s="11"/>
      <c r="B77" s="11"/>
      <c r="C77" s="11"/>
      <c r="D77" s="11"/>
      <c r="E77" s="11"/>
      <c r="G77" s="11"/>
      <c r="H77" s="11"/>
      <c r="I77" s="11"/>
      <c r="J77" s="11"/>
      <c r="K77" s="11"/>
      <c r="L77" s="11"/>
      <c r="M77" s="11"/>
      <c r="N77" s="11"/>
      <c r="O77" s="11"/>
      <c r="P77" s="11"/>
      <c r="Q77" s="11"/>
      <c r="R77" s="11"/>
      <c r="S77" s="11"/>
      <c r="T77" s="11"/>
      <c r="U77" s="11"/>
      <c r="V77" s="11"/>
      <c r="W77" s="11"/>
    </row>
    <row r="78" spans="1:23" hidden="1">
      <c r="A78" s="11"/>
      <c r="B78" s="11"/>
      <c r="C78" s="11"/>
      <c r="D78" s="11"/>
      <c r="E78" s="11"/>
      <c r="G78" s="11"/>
      <c r="H78" s="11"/>
      <c r="I78" s="11"/>
      <c r="J78" s="11"/>
      <c r="K78" s="11"/>
      <c r="L78" s="11"/>
      <c r="M78" s="11"/>
      <c r="N78" s="11"/>
      <c r="O78" s="11"/>
      <c r="P78" s="11"/>
      <c r="Q78" s="11"/>
      <c r="R78" s="11"/>
      <c r="S78" s="11"/>
      <c r="T78" s="11"/>
      <c r="U78" s="11"/>
      <c r="V78" s="11"/>
      <c r="W78" s="11"/>
    </row>
    <row r="79" spans="1:23" hidden="1">
      <c r="A79" s="11"/>
      <c r="B79" s="11"/>
      <c r="C79" s="11"/>
      <c r="D79" s="11"/>
      <c r="E79" s="11"/>
      <c r="G79" s="11"/>
      <c r="H79" s="11"/>
      <c r="I79" s="11"/>
      <c r="J79" s="11"/>
      <c r="K79" s="11"/>
      <c r="L79" s="11"/>
      <c r="M79" s="11"/>
      <c r="N79" s="11"/>
      <c r="O79" s="11"/>
      <c r="P79" s="11"/>
      <c r="Q79" s="11"/>
      <c r="R79" s="11"/>
      <c r="S79" s="11"/>
      <c r="T79" s="11"/>
      <c r="U79" s="11"/>
      <c r="V79" s="11"/>
      <c r="W79" s="11"/>
    </row>
    <row r="80" spans="1:23" hidden="1">
      <c r="A80" s="11"/>
      <c r="B80" s="11"/>
      <c r="C80" s="11"/>
      <c r="D80" s="11"/>
      <c r="E80" s="11"/>
      <c r="G80" s="11"/>
      <c r="H80" s="11"/>
      <c r="I80" s="11"/>
      <c r="J80" s="11"/>
      <c r="K80" s="11"/>
      <c r="L80" s="11"/>
      <c r="M80" s="11"/>
      <c r="N80" s="11"/>
      <c r="O80" s="11"/>
      <c r="P80" s="11"/>
      <c r="Q80" s="11"/>
      <c r="R80" s="11"/>
      <c r="S80" s="11"/>
      <c r="T80" s="11"/>
      <c r="U80" s="11"/>
      <c r="V80" s="11"/>
      <c r="W80" s="11"/>
    </row>
    <row r="81" spans="1:23">
      <c r="A81" s="11"/>
      <c r="B81" s="11"/>
      <c r="C81" s="11"/>
      <c r="D81" s="11"/>
      <c r="E81" s="11"/>
      <c r="G81" s="11"/>
      <c r="H81" s="11"/>
      <c r="I81" s="11"/>
      <c r="J81" s="11"/>
      <c r="K81" s="11"/>
      <c r="L81" s="11"/>
      <c r="M81" s="11"/>
      <c r="N81" s="11"/>
      <c r="O81" s="11"/>
      <c r="P81" s="11"/>
      <c r="Q81" s="11"/>
      <c r="R81" s="11"/>
      <c r="S81" s="11"/>
      <c r="T81" s="11"/>
      <c r="U81" s="11"/>
      <c r="V81" s="11"/>
      <c r="W81" s="11"/>
    </row>
    <row r="82" spans="1:23">
      <c r="A82" s="11"/>
      <c r="B82" s="11"/>
      <c r="C82" s="11"/>
      <c r="D82" s="11"/>
      <c r="E82" s="11"/>
      <c r="G82" s="11"/>
      <c r="H82" s="11"/>
      <c r="I82" s="11"/>
      <c r="J82" s="11"/>
      <c r="K82" s="11"/>
      <c r="L82" s="11"/>
      <c r="M82" s="11"/>
      <c r="N82" s="11"/>
      <c r="O82" s="11"/>
      <c r="P82" s="11"/>
      <c r="Q82" s="11"/>
      <c r="R82" s="11"/>
      <c r="S82" s="11"/>
      <c r="T82" s="11"/>
      <c r="U82" s="11"/>
      <c r="V82" s="11"/>
      <c r="W82" s="11"/>
    </row>
    <row r="83" spans="1:23">
      <c r="A83" s="11"/>
      <c r="B83" s="11"/>
      <c r="C83" s="11"/>
      <c r="D83" s="11"/>
      <c r="E83" s="11"/>
      <c r="G83" s="11"/>
      <c r="H83" s="11"/>
      <c r="I83" s="11"/>
      <c r="J83" s="11"/>
      <c r="K83" s="11"/>
      <c r="L83" s="11"/>
      <c r="M83" s="11"/>
      <c r="N83" s="11"/>
      <c r="O83" s="11"/>
      <c r="P83" s="11"/>
      <c r="Q83" s="11"/>
      <c r="R83" s="11"/>
      <c r="S83" s="11"/>
      <c r="T83" s="11"/>
      <c r="U83" s="11"/>
      <c r="V83" s="11"/>
      <c r="W83" s="11"/>
    </row>
    <row r="84" spans="1:23">
      <c r="A84" s="11"/>
      <c r="B84" s="11"/>
      <c r="C84" s="11"/>
      <c r="D84" s="11"/>
      <c r="E84" s="11"/>
      <c r="G84" s="11"/>
      <c r="H84" s="11"/>
      <c r="I84" s="11"/>
      <c r="J84" s="11"/>
      <c r="K84" s="11"/>
      <c r="L84" s="11"/>
      <c r="M84" s="11"/>
      <c r="N84" s="11"/>
      <c r="O84" s="11"/>
      <c r="P84" s="11"/>
      <c r="Q84" s="11"/>
      <c r="R84" s="11"/>
      <c r="S84" s="11"/>
      <c r="T84" s="11"/>
      <c r="U84" s="11"/>
      <c r="V84" s="11"/>
      <c r="W84" s="11"/>
    </row>
    <row r="85" spans="1:23">
      <c r="A85" s="11"/>
      <c r="B85" s="11"/>
      <c r="C85" s="11"/>
      <c r="D85" s="11"/>
      <c r="E85" s="11"/>
      <c r="G85" s="11"/>
      <c r="H85" s="11"/>
      <c r="I85" s="11"/>
      <c r="J85" s="11"/>
      <c r="K85" s="11"/>
      <c r="L85" s="11"/>
      <c r="M85" s="11"/>
      <c r="N85" s="11"/>
      <c r="O85" s="11"/>
      <c r="P85" s="11"/>
      <c r="Q85" s="11"/>
      <c r="R85" s="11"/>
      <c r="S85" s="11"/>
      <c r="T85" s="11"/>
      <c r="U85" s="11"/>
      <c r="V85" s="11"/>
      <c r="W85" s="11"/>
    </row>
    <row r="86" spans="1:23">
      <c r="A86" s="11"/>
      <c r="B86" s="11"/>
      <c r="C86" s="11"/>
      <c r="D86" s="11"/>
      <c r="E86" s="11"/>
      <c r="G86" s="11"/>
      <c r="H86" s="11"/>
      <c r="I86" s="11"/>
      <c r="J86" s="11"/>
      <c r="K86" s="11"/>
      <c r="L86" s="11"/>
      <c r="M86" s="11"/>
      <c r="N86" s="11"/>
      <c r="O86" s="11"/>
      <c r="P86" s="11"/>
      <c r="Q86" s="11"/>
      <c r="R86" s="11"/>
      <c r="S86" s="11"/>
      <c r="T86" s="11"/>
      <c r="U86" s="11"/>
      <c r="V86" s="11"/>
      <c r="W86" s="11"/>
    </row>
    <row r="87" spans="1:23">
      <c r="A87" s="11"/>
      <c r="B87" s="11"/>
      <c r="C87" s="11"/>
      <c r="D87" s="11"/>
      <c r="E87" s="11"/>
      <c r="G87" s="11"/>
      <c r="H87" s="11"/>
      <c r="I87" s="11"/>
      <c r="J87" s="11"/>
      <c r="K87" s="11"/>
      <c r="L87" s="11"/>
      <c r="M87" s="11"/>
      <c r="N87" s="11"/>
      <c r="O87" s="11"/>
      <c r="P87" s="11"/>
      <c r="Q87" s="11"/>
      <c r="R87" s="11"/>
      <c r="S87" s="11"/>
      <c r="T87" s="11"/>
      <c r="U87" s="11"/>
      <c r="V87" s="11"/>
      <c r="W87" s="11"/>
    </row>
    <row r="88" spans="1:23">
      <c r="A88" s="11"/>
      <c r="B88" s="11"/>
      <c r="C88" s="11"/>
      <c r="D88" s="11"/>
      <c r="E88" s="11"/>
      <c r="G88" s="11"/>
      <c r="H88" s="11"/>
      <c r="I88" s="11"/>
      <c r="J88" s="11"/>
      <c r="K88" s="11"/>
      <c r="L88" s="11"/>
      <c r="M88" s="11"/>
      <c r="N88" s="11"/>
      <c r="O88" s="11"/>
      <c r="P88" s="11"/>
      <c r="Q88" s="11"/>
      <c r="R88" s="11"/>
      <c r="S88" s="11"/>
      <c r="T88" s="11"/>
      <c r="U88" s="11"/>
      <c r="V88" s="11"/>
      <c r="W88" s="11"/>
    </row>
    <row r="89" spans="1:23">
      <c r="A89" s="11"/>
      <c r="B89" s="11"/>
      <c r="C89" s="11"/>
      <c r="D89" s="11"/>
      <c r="E89" s="11"/>
      <c r="G89" s="11"/>
      <c r="H89" s="11"/>
      <c r="I89" s="11"/>
      <c r="J89" s="11"/>
      <c r="K89" s="11"/>
      <c r="L89" s="11"/>
      <c r="M89" s="11"/>
      <c r="N89" s="11"/>
      <c r="O89" s="11"/>
      <c r="P89" s="11"/>
      <c r="Q89" s="11"/>
      <c r="R89" s="11"/>
      <c r="S89" s="11"/>
      <c r="T89" s="11"/>
      <c r="U89" s="11"/>
      <c r="V89" s="11"/>
      <c r="W89" s="11"/>
    </row>
    <row r="90" spans="1:23">
      <c r="A90" s="11"/>
      <c r="B90" s="11"/>
      <c r="C90" s="11"/>
      <c r="D90" s="11"/>
      <c r="E90" s="11"/>
      <c r="G90" s="11"/>
      <c r="H90" s="11"/>
      <c r="I90" s="11"/>
      <c r="J90" s="11"/>
      <c r="K90" s="11"/>
      <c r="L90" s="11"/>
      <c r="M90" s="11"/>
      <c r="N90" s="11"/>
      <c r="O90" s="11"/>
      <c r="P90" s="11"/>
      <c r="Q90" s="11"/>
      <c r="R90" s="11"/>
      <c r="S90" s="11"/>
      <c r="T90" s="11"/>
      <c r="U90" s="11"/>
      <c r="V90" s="11"/>
      <c r="W90" s="11"/>
    </row>
    <row r="91" spans="1:23">
      <c r="A91" s="11"/>
      <c r="B91" s="11"/>
      <c r="C91" s="11"/>
      <c r="D91" s="11"/>
      <c r="E91" s="11"/>
      <c r="G91" s="11"/>
      <c r="H91" s="11"/>
      <c r="I91" s="11"/>
      <c r="J91" s="11"/>
      <c r="K91" s="11"/>
      <c r="L91" s="11"/>
      <c r="M91" s="11"/>
      <c r="N91" s="11"/>
      <c r="O91" s="11"/>
      <c r="P91" s="11"/>
      <c r="Q91" s="11"/>
      <c r="R91" s="11"/>
      <c r="S91" s="11"/>
      <c r="T91" s="11"/>
      <c r="U91" s="11"/>
      <c r="V91" s="11"/>
      <c r="W91" s="11"/>
    </row>
    <row r="92" spans="1:23">
      <c r="A92" s="11"/>
      <c r="B92" s="11"/>
      <c r="C92" s="11"/>
      <c r="D92" s="11"/>
      <c r="E92" s="11"/>
      <c r="G92" s="11"/>
      <c r="H92" s="11"/>
      <c r="I92" s="11"/>
      <c r="J92" s="11"/>
      <c r="K92" s="11"/>
      <c r="L92" s="11"/>
      <c r="M92" s="11"/>
      <c r="N92" s="11"/>
      <c r="O92" s="11"/>
      <c r="P92" s="11"/>
      <c r="Q92" s="11"/>
      <c r="R92" s="11"/>
      <c r="S92" s="11"/>
      <c r="T92" s="11"/>
      <c r="U92" s="11"/>
      <c r="V92" s="11"/>
      <c r="W92" s="11"/>
    </row>
    <row r="93" spans="1:23">
      <c r="A93" s="11"/>
      <c r="B93" s="11"/>
      <c r="C93" s="11"/>
      <c r="D93" s="11"/>
      <c r="E93" s="11"/>
      <c r="G93" s="11"/>
      <c r="H93" s="11"/>
      <c r="I93" s="11"/>
      <c r="J93" s="11"/>
      <c r="K93" s="11"/>
      <c r="L93" s="11"/>
      <c r="M93" s="11"/>
      <c r="N93" s="11"/>
      <c r="O93" s="11"/>
      <c r="P93" s="11"/>
      <c r="Q93" s="11"/>
      <c r="R93" s="11"/>
      <c r="S93" s="11"/>
      <c r="T93" s="11"/>
      <c r="U93" s="11"/>
      <c r="V93" s="11"/>
      <c r="W93" s="11"/>
    </row>
    <row r="94" spans="1:23">
      <c r="A94" s="11"/>
      <c r="B94" s="11"/>
      <c r="C94" s="11"/>
      <c r="D94" s="11"/>
      <c r="E94" s="11"/>
      <c r="G94" s="11"/>
      <c r="H94" s="11"/>
      <c r="I94" s="11"/>
      <c r="J94" s="11"/>
      <c r="K94" s="11"/>
      <c r="L94" s="11"/>
      <c r="M94" s="11"/>
      <c r="N94" s="11"/>
      <c r="O94" s="11"/>
      <c r="P94" s="11"/>
      <c r="Q94" s="11"/>
      <c r="R94" s="11"/>
      <c r="S94" s="11"/>
      <c r="T94" s="11"/>
      <c r="U94" s="11"/>
      <c r="V94" s="11"/>
      <c r="W94" s="11"/>
    </row>
    <row r="95" spans="1:23"/>
    <row r="96" spans="1:23"/>
    <row r="97"/>
    <row r="98"/>
    <row r="99"/>
    <row r="100"/>
  </sheetData>
  <dataValidations disablePrompts="1" count="1">
    <dataValidation type="list" allowBlank="1" showInputMessage="1" showErrorMessage="1" sqref="G63">
      <formula1>"TRUE,FALSE"</formula1>
    </dataValidation>
  </dataValidations>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A1:Z65"/>
  <sheetViews>
    <sheetView showGridLines="0" zoomScale="80" zoomScaleNormal="80" workbookViewId="0">
      <pane xSplit="5" ySplit="5" topLeftCell="F15" activePane="bottomRight" state="frozen"/>
      <selection pane="topRight"/>
      <selection pane="bottomLeft"/>
      <selection pane="bottomRight"/>
    </sheetView>
  </sheetViews>
  <sheetFormatPr defaultColWidth="0" defaultRowHeight="0" customHeight="1" zeroHeight="1"/>
  <cols>
    <col min="1" max="1" width="12.140625" style="27" bestFit="1" customWidth="1"/>
    <col min="2" max="3" width="4.7109375" style="27" customWidth="1"/>
    <col min="4" max="4" width="11.7109375" style="27" customWidth="1"/>
    <col min="5" max="5" width="53.140625" style="27" customWidth="1"/>
    <col min="6" max="7" width="2.7109375" style="27" customWidth="1"/>
    <col min="8" max="21" width="11" style="27" customWidth="1"/>
    <col min="22" max="22" width="35.28515625" style="28" customWidth="1"/>
    <col min="23" max="26" width="8.85546875" style="27" hidden="1" customWidth="1"/>
    <col min="27" max="259" width="0" style="27" hidden="1" customWidth="1"/>
    <col min="260" max="16384" width="0" style="27" hidden="1"/>
  </cols>
  <sheetData>
    <row r="1" spans="1:24" s="32" customFormat="1" ht="33.75">
      <c r="A1" s="111"/>
      <c r="B1" s="111"/>
      <c r="C1" s="112"/>
      <c r="D1" s="113" t="s">
        <v>201</v>
      </c>
      <c r="E1" s="113"/>
      <c r="F1" s="113"/>
      <c r="G1" s="113"/>
      <c r="H1" s="113"/>
      <c r="I1" s="114"/>
      <c r="J1" s="114"/>
      <c r="K1" s="72"/>
      <c r="L1" s="72"/>
      <c r="M1" s="114"/>
      <c r="N1" s="114"/>
      <c r="O1" s="114"/>
      <c r="P1" s="114"/>
      <c r="Q1" s="114"/>
      <c r="R1" s="114"/>
      <c r="S1" s="114"/>
      <c r="T1" s="114"/>
      <c r="U1" s="71"/>
      <c r="V1" s="115"/>
      <c r="W1" s="69"/>
      <c r="X1" s="68"/>
    </row>
    <row r="2" spans="1:24" s="32" customFormat="1" ht="12.75">
      <c r="C2" s="45"/>
      <c r="E2" s="45"/>
      <c r="F2" s="45"/>
      <c r="G2" s="45"/>
      <c r="H2" s="70"/>
      <c r="I2" s="49"/>
      <c r="J2" s="49"/>
      <c r="K2" s="49"/>
      <c r="L2" s="49"/>
      <c r="M2" s="49"/>
      <c r="S2" s="27"/>
      <c r="T2" s="27"/>
      <c r="U2" s="27"/>
      <c r="V2" s="27"/>
      <c r="W2" s="69"/>
      <c r="X2" s="68"/>
    </row>
    <row r="3" spans="1:24" s="65" customFormat="1" ht="15">
      <c r="A3" s="59"/>
      <c r="B3" s="59"/>
      <c r="C3" s="62"/>
      <c r="D3" s="59"/>
      <c r="E3" s="67" t="s">
        <v>123</v>
      </c>
      <c r="F3" s="67"/>
      <c r="G3" s="67"/>
      <c r="H3" s="116" t="s">
        <v>5</v>
      </c>
      <c r="I3" s="116" t="str">
        <f t="shared" ref="I3:U3" si="0">AMP.Years</f>
        <v>2012-13</v>
      </c>
      <c r="J3" s="116" t="str">
        <f t="shared" si="0"/>
        <v>2013-14</v>
      </c>
      <c r="K3" s="116" t="str">
        <f t="shared" si="0"/>
        <v>2014-15</v>
      </c>
      <c r="L3" s="117" t="str">
        <f t="shared" si="0"/>
        <v>2015-16</v>
      </c>
      <c r="M3" s="117" t="str">
        <f t="shared" si="0"/>
        <v>2016-17</v>
      </c>
      <c r="N3" s="117" t="str">
        <f t="shared" si="0"/>
        <v>2017-18</v>
      </c>
      <c r="O3" s="117" t="str">
        <f t="shared" si="0"/>
        <v>2018-19</v>
      </c>
      <c r="P3" s="117" t="str">
        <f t="shared" si="0"/>
        <v>2019-20</v>
      </c>
      <c r="Q3" s="116" t="str">
        <f t="shared" si="0"/>
        <v>2020-21</v>
      </c>
      <c r="R3" s="116" t="str">
        <f t="shared" si="0"/>
        <v>2021-22</v>
      </c>
      <c r="S3" s="116" t="str">
        <f t="shared" si="0"/>
        <v>2022-23</v>
      </c>
      <c r="T3" s="116" t="str">
        <f t="shared" si="0"/>
        <v>2023-24</v>
      </c>
      <c r="U3" s="116" t="str">
        <f t="shared" si="0"/>
        <v>2024-25</v>
      </c>
      <c r="V3" s="66"/>
    </row>
    <row r="4" spans="1:24" s="63" customFormat="1" ht="18" customHeight="1">
      <c r="A4" s="32"/>
      <c r="B4" s="32"/>
      <c r="C4" s="45"/>
      <c r="D4" s="32"/>
      <c r="E4" s="50"/>
      <c r="F4" s="50"/>
      <c r="G4" s="50"/>
      <c r="H4" s="58"/>
      <c r="I4" s="58"/>
      <c r="J4" s="58"/>
      <c r="K4" s="58"/>
      <c r="L4" s="58"/>
      <c r="M4" s="58"/>
      <c r="N4" s="58"/>
      <c r="O4" s="58"/>
      <c r="P4" s="58"/>
      <c r="Q4" s="58"/>
      <c r="R4" s="58"/>
      <c r="S4" s="58"/>
      <c r="T4" s="58"/>
      <c r="U4" s="58"/>
      <c r="V4" s="64"/>
    </row>
    <row r="5" spans="1:24" s="59" customFormat="1" ht="12.75">
      <c r="C5" s="62"/>
      <c r="E5" s="59" t="s">
        <v>202</v>
      </c>
      <c r="H5" s="61">
        <v>2011</v>
      </c>
      <c r="I5" s="61">
        <f t="shared" ref="I5:U5" si="1">Calendar.Years</f>
        <v>2012</v>
      </c>
      <c r="J5" s="61">
        <f t="shared" si="1"/>
        <v>2013</v>
      </c>
      <c r="K5" s="61">
        <f t="shared" si="1"/>
        <v>2014</v>
      </c>
      <c r="L5" s="61">
        <f t="shared" si="1"/>
        <v>2015</v>
      </c>
      <c r="M5" s="61">
        <f t="shared" si="1"/>
        <v>2016</v>
      </c>
      <c r="N5" s="61">
        <f t="shared" si="1"/>
        <v>2017</v>
      </c>
      <c r="O5" s="61">
        <f t="shared" si="1"/>
        <v>2018</v>
      </c>
      <c r="P5" s="61">
        <f t="shared" si="1"/>
        <v>2019</v>
      </c>
      <c r="Q5" s="61">
        <f t="shared" si="1"/>
        <v>2020</v>
      </c>
      <c r="R5" s="61">
        <f t="shared" si="1"/>
        <v>2021</v>
      </c>
      <c r="S5" s="61">
        <f t="shared" si="1"/>
        <v>2022</v>
      </c>
      <c r="T5" s="61">
        <f t="shared" si="1"/>
        <v>2023</v>
      </c>
      <c r="U5" s="61">
        <f t="shared" si="1"/>
        <v>2024</v>
      </c>
      <c r="V5" s="60"/>
    </row>
    <row r="6" spans="1:24" s="32" customFormat="1" ht="12.75">
      <c r="C6" s="45"/>
      <c r="E6" s="58" t="s">
        <v>125</v>
      </c>
      <c r="H6" s="57">
        <v>-3</v>
      </c>
      <c r="I6" s="57">
        <v>-2</v>
      </c>
      <c r="J6" s="57">
        <v>-1</v>
      </c>
      <c r="K6" s="57">
        <v>0</v>
      </c>
      <c r="L6" s="57">
        <v>1</v>
      </c>
      <c r="M6" s="57">
        <v>2</v>
      </c>
      <c r="N6" s="57">
        <v>3</v>
      </c>
      <c r="O6" s="57">
        <v>4</v>
      </c>
      <c r="P6" s="57">
        <v>5</v>
      </c>
      <c r="Q6" s="57">
        <v>6</v>
      </c>
      <c r="R6" s="57">
        <v>7</v>
      </c>
      <c r="S6" s="57">
        <v>8</v>
      </c>
      <c r="T6" s="57">
        <v>9</v>
      </c>
      <c r="U6" s="57">
        <v>10</v>
      </c>
      <c r="V6" s="33"/>
    </row>
    <row r="7" spans="1:24" s="32" customFormat="1" ht="12.75" customHeight="1">
      <c r="C7" s="45"/>
      <c r="F7" s="50"/>
      <c r="G7" s="50"/>
      <c r="I7" s="49" t="s">
        <v>203</v>
      </c>
      <c r="J7" s="49" t="s">
        <v>203</v>
      </c>
      <c r="K7" s="49" t="s">
        <v>203</v>
      </c>
      <c r="L7" s="49" t="s">
        <v>203</v>
      </c>
      <c r="M7" s="49" t="s">
        <v>203</v>
      </c>
      <c r="N7" s="49" t="s">
        <v>203</v>
      </c>
      <c r="O7" s="49" t="s">
        <v>203</v>
      </c>
      <c r="P7" s="49" t="s">
        <v>203</v>
      </c>
      <c r="Q7" s="49" t="s">
        <v>203</v>
      </c>
      <c r="R7" s="49" t="s">
        <v>203</v>
      </c>
      <c r="S7" s="49" t="s">
        <v>203</v>
      </c>
      <c r="T7" s="49" t="s">
        <v>203</v>
      </c>
      <c r="U7" s="49" t="s">
        <v>203</v>
      </c>
      <c r="V7" s="33"/>
    </row>
    <row r="8" spans="1:24" s="32" customFormat="1" ht="12.75" customHeight="1">
      <c r="A8" s="56"/>
      <c r="B8" s="118"/>
      <c r="C8" s="118"/>
      <c r="D8" s="119"/>
      <c r="E8" s="120" t="s">
        <v>102</v>
      </c>
      <c r="F8" s="119"/>
      <c r="G8" s="119"/>
      <c r="H8" s="119"/>
      <c r="I8" s="119"/>
      <c r="J8" s="119"/>
      <c r="K8" s="119"/>
      <c r="L8" s="119"/>
      <c r="M8" s="119"/>
      <c r="N8" s="119"/>
      <c r="O8" s="119"/>
      <c r="P8" s="119"/>
      <c r="Q8" s="119"/>
      <c r="R8" s="119"/>
      <c r="S8" s="119"/>
      <c r="T8" s="119"/>
      <c r="U8" s="119"/>
      <c r="V8" s="119"/>
    </row>
    <row r="9" spans="1:24" s="32" customFormat="1" ht="12.75" customHeight="1">
      <c r="C9" s="45"/>
      <c r="E9" s="50"/>
      <c r="F9" s="50"/>
      <c r="G9" s="50"/>
      <c r="I9" s="49"/>
      <c r="J9" s="49"/>
      <c r="K9" s="49"/>
      <c r="L9" s="49"/>
      <c r="M9" s="49"/>
      <c r="N9" s="49"/>
      <c r="O9" s="49"/>
      <c r="P9" s="49"/>
      <c r="Q9" s="49"/>
      <c r="R9" s="49"/>
      <c r="S9" s="49"/>
      <c r="T9" s="49"/>
      <c r="U9" s="49"/>
      <c r="V9" s="33"/>
    </row>
    <row r="10" spans="1:24" s="32" customFormat="1" ht="12.75" customHeight="1">
      <c r="C10" s="45"/>
      <c r="E10" s="50" t="s">
        <v>204</v>
      </c>
      <c r="F10" s="50"/>
      <c r="G10" s="50"/>
      <c r="I10" s="49"/>
      <c r="J10" s="49"/>
      <c r="K10" s="49"/>
      <c r="L10" s="49"/>
      <c r="M10" s="49"/>
      <c r="N10" s="49"/>
      <c r="O10" s="49"/>
      <c r="P10" s="49"/>
      <c r="Q10" s="49"/>
      <c r="R10" s="49"/>
      <c r="S10" s="49"/>
      <c r="T10" s="49"/>
      <c r="U10" s="49"/>
      <c r="V10" s="33"/>
    </row>
    <row r="11" spans="1:24" s="32" customFormat="1" ht="12.75">
      <c r="A11" s="32" t="s">
        <v>44</v>
      </c>
      <c r="B11" s="47">
        <v>1</v>
      </c>
      <c r="C11" s="45"/>
      <c r="D11" s="32" t="s">
        <v>205</v>
      </c>
      <c r="E11" s="36" t="s">
        <v>206</v>
      </c>
      <c r="F11" s="36"/>
      <c r="G11" s="36"/>
      <c r="I11" s="55">
        <f>InpActive!G$65</f>
        <v>242.5</v>
      </c>
      <c r="J11" s="55">
        <f>InpActive!H$65</f>
        <v>249.5</v>
      </c>
      <c r="K11" s="55">
        <f>InpActive!I$65</f>
        <v>255.7</v>
      </c>
      <c r="L11" s="55">
        <f>InpActive!J$65</f>
        <v>258</v>
      </c>
      <c r="M11" s="55">
        <f>InpActive!K$65</f>
        <v>261.39999999999998</v>
      </c>
      <c r="N11" s="55">
        <f>InpActive!L$65</f>
        <v>270.60000000000002</v>
      </c>
      <c r="O11" s="55">
        <f>InpActive!M$65</f>
        <v>279.7</v>
      </c>
      <c r="P11" s="55">
        <f>InpActive!N$65</f>
        <v>288.2</v>
      </c>
      <c r="Q11" s="19"/>
      <c r="R11" s="19"/>
      <c r="S11" s="19"/>
      <c r="T11" s="19"/>
      <c r="U11" s="19"/>
      <c r="V11" s="33"/>
    </row>
    <row r="12" spans="1:24" s="32" customFormat="1" ht="12.75">
      <c r="A12" s="32" t="s">
        <v>45</v>
      </c>
      <c r="B12" s="47">
        <v>2</v>
      </c>
      <c r="C12" s="45"/>
      <c r="D12" s="32" t="s">
        <v>205</v>
      </c>
      <c r="E12" s="36" t="s">
        <v>207</v>
      </c>
      <c r="F12" s="36"/>
      <c r="G12" s="36"/>
      <c r="I12" s="55">
        <f>InpActive!G$66</f>
        <v>242.4</v>
      </c>
      <c r="J12" s="55">
        <f>InpActive!H$66</f>
        <v>250</v>
      </c>
      <c r="K12" s="55">
        <f>InpActive!I$66</f>
        <v>255.9</v>
      </c>
      <c r="L12" s="55">
        <f>InpActive!J$66</f>
        <v>258.5</v>
      </c>
      <c r="M12" s="55">
        <f>InpActive!K$66</f>
        <v>262.10000000000002</v>
      </c>
      <c r="N12" s="55">
        <f>InpActive!L$66</f>
        <v>271.7</v>
      </c>
      <c r="O12" s="55">
        <f>InpActive!M$66</f>
        <v>280.7</v>
      </c>
      <c r="P12" s="55">
        <f>InpActive!N$66</f>
        <v>289.2</v>
      </c>
      <c r="Q12" s="19"/>
      <c r="R12" s="19"/>
      <c r="S12" s="19"/>
      <c r="T12" s="19"/>
      <c r="U12" s="19"/>
      <c r="V12" s="33"/>
    </row>
    <row r="13" spans="1:24" s="32" customFormat="1" ht="12.75">
      <c r="A13" s="32" t="s">
        <v>46</v>
      </c>
      <c r="B13" s="47">
        <v>3</v>
      </c>
      <c r="C13" s="45"/>
      <c r="D13" s="32" t="s">
        <v>205</v>
      </c>
      <c r="E13" s="36" t="s">
        <v>208</v>
      </c>
      <c r="F13" s="36"/>
      <c r="G13" s="36"/>
      <c r="I13" s="55">
        <f>InpActive!G$67</f>
        <v>241.8</v>
      </c>
      <c r="J13" s="55">
        <f>InpActive!H$67</f>
        <v>249.7</v>
      </c>
      <c r="K13" s="55">
        <f>InpActive!I$67</f>
        <v>256.3</v>
      </c>
      <c r="L13" s="55">
        <f>InpActive!J$67</f>
        <v>258.89999999999998</v>
      </c>
      <c r="M13" s="55">
        <f>InpActive!K$67</f>
        <v>263.10000000000002</v>
      </c>
      <c r="N13" s="55">
        <f>InpActive!L$67</f>
        <v>272.3</v>
      </c>
      <c r="O13" s="55">
        <f>InpActive!M$67</f>
        <v>281.5</v>
      </c>
      <c r="P13" s="55">
        <f>InpActive!N$67</f>
        <v>289.60000000000002</v>
      </c>
      <c r="Q13" s="19"/>
      <c r="R13" s="19"/>
      <c r="S13" s="19"/>
      <c r="T13" s="19"/>
      <c r="U13" s="19"/>
      <c r="V13" s="33"/>
    </row>
    <row r="14" spans="1:24" s="32" customFormat="1" ht="12.75">
      <c r="A14" s="32" t="s">
        <v>47</v>
      </c>
      <c r="B14" s="47">
        <v>4</v>
      </c>
      <c r="C14" s="45"/>
      <c r="D14" s="32" t="s">
        <v>205</v>
      </c>
      <c r="E14" s="36" t="s">
        <v>209</v>
      </c>
      <c r="F14" s="36"/>
      <c r="G14" s="36"/>
      <c r="I14" s="55">
        <f>InpActive!G$68</f>
        <v>242.1</v>
      </c>
      <c r="J14" s="55">
        <f>InpActive!H$68</f>
        <v>249.7</v>
      </c>
      <c r="K14" s="55">
        <f>InpActive!I$68</f>
        <v>256</v>
      </c>
      <c r="L14" s="55">
        <f>InpActive!J$68</f>
        <v>258.60000000000002</v>
      </c>
      <c r="M14" s="55">
        <f>InpActive!K$68</f>
        <v>263.39999999999998</v>
      </c>
      <c r="N14" s="55">
        <f>InpActive!L$68</f>
        <v>272.89999999999998</v>
      </c>
      <c r="O14" s="55">
        <f>InpActive!M$68</f>
        <v>281.7</v>
      </c>
      <c r="P14" s="55">
        <f>InpActive!N$68</f>
        <v>289.5</v>
      </c>
      <c r="Q14" s="19"/>
      <c r="R14" s="19"/>
      <c r="S14" s="19"/>
      <c r="T14" s="19"/>
      <c r="U14" s="19"/>
      <c r="V14" s="33"/>
    </row>
    <row r="15" spans="1:24" s="32" customFormat="1" ht="12.75">
      <c r="A15" s="32" t="s">
        <v>48</v>
      </c>
      <c r="B15" s="47">
        <v>5</v>
      </c>
      <c r="C15" s="45"/>
      <c r="D15" s="32" t="s">
        <v>205</v>
      </c>
      <c r="E15" s="36" t="s">
        <v>210</v>
      </c>
      <c r="F15" s="36"/>
      <c r="G15" s="36"/>
      <c r="I15" s="55">
        <f>InpActive!G$69</f>
        <v>243</v>
      </c>
      <c r="J15" s="55">
        <f>InpActive!H$69</f>
        <v>251</v>
      </c>
      <c r="K15" s="55">
        <f>InpActive!I$69</f>
        <v>257</v>
      </c>
      <c r="L15" s="55">
        <f>InpActive!J$69</f>
        <v>259.8</v>
      </c>
      <c r="M15" s="55">
        <f>InpActive!K$69</f>
        <v>264.39999999999998</v>
      </c>
      <c r="N15" s="55">
        <f>InpActive!L$69</f>
        <v>274.7</v>
      </c>
      <c r="O15" s="55">
        <f>InpActive!M$69</f>
        <v>284.2</v>
      </c>
      <c r="P15" s="55">
        <f>InpActive!N$69</f>
        <v>291.7</v>
      </c>
      <c r="Q15" s="19"/>
      <c r="R15" s="19"/>
      <c r="S15" s="19"/>
      <c r="T15" s="19"/>
      <c r="U15" s="19"/>
      <c r="V15" s="33"/>
    </row>
    <row r="16" spans="1:24" s="32" customFormat="1" ht="12.75">
      <c r="A16" s="32" t="s">
        <v>49</v>
      </c>
      <c r="B16" s="47">
        <v>6</v>
      </c>
      <c r="C16" s="45"/>
      <c r="D16" s="32" t="s">
        <v>205</v>
      </c>
      <c r="E16" s="36" t="s">
        <v>211</v>
      </c>
      <c r="F16" s="36"/>
      <c r="G16" s="36"/>
      <c r="I16" s="55">
        <f>InpActive!G$70</f>
        <v>244.2</v>
      </c>
      <c r="J16" s="55">
        <f>InpActive!H$70</f>
        <v>251.9</v>
      </c>
      <c r="K16" s="55">
        <f>InpActive!I$70</f>
        <v>257.60000000000002</v>
      </c>
      <c r="L16" s="55">
        <f>InpActive!J$70</f>
        <v>259.60000000000002</v>
      </c>
      <c r="M16" s="55">
        <f>InpActive!K$70</f>
        <v>264.89999999999998</v>
      </c>
      <c r="N16" s="55">
        <f>InpActive!L$70</f>
        <v>275.10000000000002</v>
      </c>
      <c r="O16" s="55">
        <f>InpActive!M$70</f>
        <v>284.10000000000002</v>
      </c>
      <c r="P16" s="55">
        <f>InpActive!N$70</f>
        <v>291</v>
      </c>
      <c r="Q16" s="19"/>
      <c r="R16" s="19"/>
      <c r="S16" s="19"/>
      <c r="T16" s="19"/>
      <c r="U16" s="19"/>
      <c r="V16" s="33"/>
    </row>
    <row r="17" spans="1:22" s="32" customFormat="1" ht="12.75">
      <c r="A17" s="32" t="s">
        <v>50</v>
      </c>
      <c r="B17" s="47">
        <v>7</v>
      </c>
      <c r="C17" s="45"/>
      <c r="D17" s="32" t="s">
        <v>205</v>
      </c>
      <c r="E17" s="36" t="s">
        <v>212</v>
      </c>
      <c r="F17" s="36"/>
      <c r="G17" s="36"/>
      <c r="I17" s="55">
        <f>InpActive!G$71</f>
        <v>245.6</v>
      </c>
      <c r="J17" s="55">
        <f>InpActive!H$71</f>
        <v>251.9</v>
      </c>
      <c r="K17" s="55">
        <f>InpActive!I$71</f>
        <v>257.7</v>
      </c>
      <c r="L17" s="55">
        <f>InpActive!J$71</f>
        <v>259.5</v>
      </c>
      <c r="M17" s="55">
        <f>InpActive!K$71</f>
        <v>264.8</v>
      </c>
      <c r="N17" s="55">
        <f>InpActive!L$71</f>
        <v>275.3</v>
      </c>
      <c r="O17" s="55">
        <f>InpActive!M$71</f>
        <v>284.5</v>
      </c>
      <c r="P17" s="55">
        <f>InpActive!N$71</f>
        <v>290.39999999999998</v>
      </c>
      <c r="Q17" s="19"/>
      <c r="R17" s="19"/>
      <c r="S17" s="19"/>
      <c r="T17" s="19"/>
      <c r="U17" s="19"/>
      <c r="V17" s="33"/>
    </row>
    <row r="18" spans="1:22" s="32" customFormat="1" ht="12.75">
      <c r="A18" s="32" t="s">
        <v>51</v>
      </c>
      <c r="B18" s="47">
        <v>8</v>
      </c>
      <c r="C18" s="45"/>
      <c r="D18" s="32" t="s">
        <v>205</v>
      </c>
      <c r="E18" s="36" t="s">
        <v>213</v>
      </c>
      <c r="F18" s="36"/>
      <c r="G18" s="36"/>
      <c r="H18" s="55">
        <f>InpActive!F$72</f>
        <v>238.5</v>
      </c>
      <c r="I18" s="55">
        <f>InpActive!G$72</f>
        <v>245.6</v>
      </c>
      <c r="J18" s="55">
        <f>InpActive!H$72</f>
        <v>252.1</v>
      </c>
      <c r="K18" s="55">
        <f>InpActive!I$72</f>
        <v>257.10000000000002</v>
      </c>
      <c r="L18" s="55">
        <f>InpActive!J$72</f>
        <v>259.8</v>
      </c>
      <c r="M18" s="55">
        <f>InpActive!K$72</f>
        <v>265.5</v>
      </c>
      <c r="N18" s="55">
        <f>InpActive!L$72</f>
        <v>275.8</v>
      </c>
      <c r="O18" s="55">
        <f>InpActive!M$72</f>
        <v>284.60000000000002</v>
      </c>
      <c r="P18" s="55">
        <f>InpActive!N$72</f>
        <v>291</v>
      </c>
      <c r="Q18" s="19"/>
      <c r="R18" s="19"/>
      <c r="S18" s="19"/>
      <c r="T18" s="19"/>
      <c r="U18" s="19"/>
      <c r="V18" s="33"/>
    </row>
    <row r="19" spans="1:22" s="32" customFormat="1" ht="12.75">
      <c r="A19" s="32" t="s">
        <v>52</v>
      </c>
      <c r="B19" s="47">
        <v>9</v>
      </c>
      <c r="C19" s="45"/>
      <c r="D19" s="32" t="s">
        <v>205</v>
      </c>
      <c r="E19" s="36" t="s">
        <v>214</v>
      </c>
      <c r="F19" s="36"/>
      <c r="G19" s="36"/>
      <c r="I19" s="55">
        <f>InpActive!G$73</f>
        <v>246.8</v>
      </c>
      <c r="J19" s="55">
        <f>InpActive!H$73</f>
        <v>253.4</v>
      </c>
      <c r="K19" s="55">
        <f>InpActive!I$73</f>
        <v>257.5</v>
      </c>
      <c r="L19" s="55">
        <f>InpActive!J$73</f>
        <v>260.60000000000002</v>
      </c>
      <c r="M19" s="55">
        <f>InpActive!K$73</f>
        <v>267.10000000000002</v>
      </c>
      <c r="N19" s="55">
        <f>InpActive!L$73</f>
        <v>278.10000000000002</v>
      </c>
      <c r="O19" s="55">
        <f>InpActive!M$73</f>
        <v>285.60000000000002</v>
      </c>
      <c r="P19" s="55">
        <f>InpActive!N$73</f>
        <v>291.89999999999998</v>
      </c>
      <c r="Q19" s="19"/>
      <c r="R19" s="19"/>
      <c r="S19" s="19"/>
      <c r="T19" s="19"/>
      <c r="U19" s="19"/>
      <c r="V19" s="33"/>
    </row>
    <row r="20" spans="1:22" s="32" customFormat="1" ht="12.75">
      <c r="A20" s="32" t="s">
        <v>53</v>
      </c>
      <c r="B20" s="47">
        <v>10</v>
      </c>
      <c r="C20" s="45"/>
      <c r="D20" s="32" t="s">
        <v>205</v>
      </c>
      <c r="E20" s="36" t="s">
        <v>215</v>
      </c>
      <c r="F20" s="36"/>
      <c r="G20" s="36"/>
      <c r="I20" s="55">
        <f>InpActive!G$74</f>
        <v>245.8</v>
      </c>
      <c r="J20" s="55">
        <f>InpActive!H$74</f>
        <v>252.6</v>
      </c>
      <c r="K20" s="55">
        <f>InpActive!I$74</f>
        <v>255.4</v>
      </c>
      <c r="L20" s="55">
        <f>InpActive!J$74</f>
        <v>258.8</v>
      </c>
      <c r="M20" s="55">
        <f>InpActive!K$74</f>
        <v>265.5</v>
      </c>
      <c r="N20" s="55">
        <f>InpActive!L$74</f>
        <v>276</v>
      </c>
      <c r="O20" s="55">
        <f>InpActive!M$74</f>
        <v>283</v>
      </c>
      <c r="P20" s="55">
        <f>InpActive!N$74</f>
        <v>290.60000000000002</v>
      </c>
      <c r="Q20" s="19"/>
      <c r="R20" s="19"/>
      <c r="S20" s="19"/>
      <c r="T20" s="19"/>
      <c r="U20" s="19"/>
      <c r="V20" s="33"/>
    </row>
    <row r="21" spans="1:22" s="32" customFormat="1" ht="12.75">
      <c r="A21" s="32" t="s">
        <v>54</v>
      </c>
      <c r="B21" s="47">
        <v>11</v>
      </c>
      <c r="C21" s="45"/>
      <c r="D21" s="32" t="s">
        <v>205</v>
      </c>
      <c r="E21" s="36" t="s">
        <v>216</v>
      </c>
      <c r="F21" s="36"/>
      <c r="G21" s="36"/>
      <c r="I21" s="55">
        <f>InpActive!G$75</f>
        <v>247.6</v>
      </c>
      <c r="J21" s="55">
        <f>InpActive!H$75</f>
        <v>254.2</v>
      </c>
      <c r="K21" s="55">
        <f>InpActive!I$75</f>
        <v>256.7</v>
      </c>
      <c r="L21" s="55">
        <f>InpActive!J$75</f>
        <v>260</v>
      </c>
      <c r="M21" s="55">
        <f>InpActive!K$75</f>
        <v>268.39999999999998</v>
      </c>
      <c r="N21" s="55">
        <f>InpActive!L$75</f>
        <v>278.10000000000002</v>
      </c>
      <c r="O21" s="55">
        <f>InpActive!M$75</f>
        <v>285</v>
      </c>
      <c r="P21" s="55">
        <f>InpActive!N$75</f>
        <v>292</v>
      </c>
      <c r="Q21" s="19"/>
      <c r="R21" s="19"/>
      <c r="S21" s="19"/>
      <c r="T21" s="19"/>
      <c r="U21" s="19"/>
      <c r="V21" s="33"/>
    </row>
    <row r="22" spans="1:22" s="32" customFormat="1" ht="12.75">
      <c r="A22" s="32" t="s">
        <v>217</v>
      </c>
      <c r="B22" s="47">
        <v>12</v>
      </c>
      <c r="C22" s="45"/>
      <c r="D22" s="32" t="s">
        <v>205</v>
      </c>
      <c r="E22" s="36" t="s">
        <v>218</v>
      </c>
      <c r="F22" s="36"/>
      <c r="G22" s="36"/>
      <c r="I22" s="55">
        <f>InpActive!G$76</f>
        <v>248.7</v>
      </c>
      <c r="J22" s="55">
        <f>InpActive!H$76</f>
        <v>254.8</v>
      </c>
      <c r="K22" s="55">
        <f>InpActive!I$76</f>
        <v>257.10000000000002</v>
      </c>
      <c r="L22" s="55">
        <f>InpActive!J$76</f>
        <v>261.10000000000002</v>
      </c>
      <c r="M22" s="55">
        <f>InpActive!K$76</f>
        <v>269.3</v>
      </c>
      <c r="N22" s="55">
        <f>InpActive!L$76</f>
        <v>278.3</v>
      </c>
      <c r="O22" s="55">
        <f>InpActive!M$76</f>
        <v>285.10000000000002</v>
      </c>
      <c r="P22" s="55">
        <f>InpActive!N$76</f>
        <v>292.60000000000002</v>
      </c>
      <c r="Q22" s="19"/>
      <c r="R22" s="19"/>
      <c r="S22" s="19"/>
      <c r="T22" s="19"/>
      <c r="U22" s="19"/>
      <c r="V22" s="33"/>
    </row>
    <row r="23" spans="1:22" s="35" customFormat="1" ht="12.75">
      <c r="C23" s="53"/>
      <c r="I23" s="54"/>
      <c r="J23" s="54"/>
      <c r="K23" s="54"/>
      <c r="L23" s="54"/>
      <c r="M23" s="54"/>
      <c r="N23" s="54"/>
      <c r="O23" s="54"/>
      <c r="P23" s="54"/>
      <c r="Q23" s="54"/>
      <c r="R23" s="54"/>
      <c r="S23" s="54"/>
      <c r="T23" s="54"/>
      <c r="U23" s="54"/>
      <c r="V23" s="51"/>
    </row>
    <row r="24" spans="1:22" s="35" customFormat="1" ht="25.5">
      <c r="C24" s="53"/>
      <c r="D24" s="35" t="s">
        <v>219</v>
      </c>
      <c r="E24" s="98" t="s">
        <v>220</v>
      </c>
      <c r="I24" s="19"/>
      <c r="J24" s="19"/>
      <c r="K24" s="19"/>
      <c r="L24" s="19"/>
      <c r="M24" s="19"/>
      <c r="N24" s="19"/>
      <c r="O24" s="19"/>
      <c r="P24" s="19"/>
      <c r="Q24" s="19"/>
      <c r="R24" s="19"/>
      <c r="S24" s="19"/>
      <c r="T24" s="19"/>
      <c r="U24" s="19"/>
      <c r="V24" s="51"/>
    </row>
    <row r="25" spans="1:22" s="35" customFormat="1" ht="12.75">
      <c r="C25" s="53"/>
      <c r="I25" s="54"/>
      <c r="J25" s="54"/>
      <c r="K25" s="54"/>
      <c r="L25" s="54"/>
      <c r="M25" s="54"/>
      <c r="N25" s="54"/>
      <c r="O25" s="54"/>
      <c r="P25" s="54"/>
      <c r="Q25" s="54"/>
      <c r="R25" s="54"/>
      <c r="S25" s="54"/>
      <c r="T25" s="54"/>
      <c r="U25" s="54"/>
      <c r="V25" s="51"/>
    </row>
    <row r="26" spans="1:22" s="35" customFormat="1" ht="12.75">
      <c r="C26" s="53" t="s">
        <v>221</v>
      </c>
      <c r="I26" s="52">
        <v>0</v>
      </c>
      <c r="J26" s="52">
        <v>0</v>
      </c>
      <c r="K26" s="52">
        <v>0</v>
      </c>
      <c r="L26" s="52">
        <v>0</v>
      </c>
      <c r="M26" s="52">
        <v>0</v>
      </c>
      <c r="N26" s="52">
        <v>0</v>
      </c>
      <c r="O26" s="52">
        <v>0</v>
      </c>
      <c r="P26" s="52">
        <v>0</v>
      </c>
      <c r="Q26" s="52">
        <v>0</v>
      </c>
      <c r="R26" s="52">
        <v>0</v>
      </c>
      <c r="S26" s="52">
        <v>0</v>
      </c>
      <c r="T26" s="52">
        <v>0</v>
      </c>
      <c r="U26" s="52">
        <v>0</v>
      </c>
      <c r="V26" s="51" t="s">
        <v>222</v>
      </c>
    </row>
    <row r="27" spans="1:22" s="32" customFormat="1" ht="12.75" customHeight="1">
      <c r="C27" s="45"/>
      <c r="I27" s="49" t="s">
        <v>203</v>
      </c>
      <c r="J27" s="49" t="s">
        <v>203</v>
      </c>
      <c r="K27" s="49" t="s">
        <v>203</v>
      </c>
      <c r="L27" s="49" t="s">
        <v>203</v>
      </c>
      <c r="M27" s="49" t="s">
        <v>203</v>
      </c>
      <c r="N27" s="49" t="s">
        <v>203</v>
      </c>
      <c r="O27" s="49" t="s">
        <v>203</v>
      </c>
      <c r="P27" s="49" t="s">
        <v>203</v>
      </c>
      <c r="Q27" s="49" t="s">
        <v>203</v>
      </c>
      <c r="R27" s="49" t="s">
        <v>203</v>
      </c>
      <c r="S27" s="49" t="s">
        <v>203</v>
      </c>
      <c r="T27" s="49" t="s">
        <v>203</v>
      </c>
      <c r="U27" s="49" t="s">
        <v>203</v>
      </c>
      <c r="V27" s="33"/>
    </row>
    <row r="28" spans="1:22" s="32" customFormat="1" ht="12.75" customHeight="1">
      <c r="E28" s="50" t="s">
        <v>223</v>
      </c>
      <c r="F28" s="50"/>
      <c r="G28" s="50"/>
      <c r="I28" s="49"/>
      <c r="J28" s="49"/>
      <c r="K28" s="49"/>
      <c r="L28" s="49"/>
      <c r="M28" s="49"/>
      <c r="N28" s="49"/>
      <c r="O28" s="49"/>
      <c r="P28" s="49"/>
      <c r="Q28" s="49"/>
      <c r="R28" s="49"/>
      <c r="S28" s="49"/>
      <c r="T28" s="49"/>
      <c r="U28" s="49"/>
      <c r="V28" s="33"/>
    </row>
    <row r="29" spans="1:22" ht="12.75" customHeight="1">
      <c r="B29" s="47">
        <v>1</v>
      </c>
      <c r="C29" s="45"/>
      <c r="D29" s="44" t="s">
        <v>205</v>
      </c>
      <c r="E29" s="36" t="s">
        <v>206</v>
      </c>
      <c r="F29" s="36"/>
      <c r="G29" s="36"/>
      <c r="H29" s="47">
        <v>0</v>
      </c>
      <c r="I29" s="46">
        <f t="shared" ref="I29:P29" si="2">IF(I11&lt;&gt;0,I11,H29*SUM(1,I$24))</f>
        <v>242.5</v>
      </c>
      <c r="J29" s="46">
        <f t="shared" si="2"/>
        <v>249.5</v>
      </c>
      <c r="K29" s="46">
        <f t="shared" si="2"/>
        <v>255.7</v>
      </c>
      <c r="L29" s="46">
        <f t="shared" si="2"/>
        <v>258</v>
      </c>
      <c r="M29" s="46">
        <f t="shared" si="2"/>
        <v>261.39999999999998</v>
      </c>
      <c r="N29" s="46">
        <f t="shared" si="2"/>
        <v>270.60000000000002</v>
      </c>
      <c r="O29" s="46">
        <f t="shared" si="2"/>
        <v>279.7</v>
      </c>
      <c r="P29" s="46">
        <f t="shared" si="2"/>
        <v>288.2</v>
      </c>
      <c r="Q29" s="19"/>
      <c r="R29" s="19"/>
      <c r="S29" s="19"/>
      <c r="T29" s="19"/>
      <c r="U29" s="19"/>
    </row>
    <row r="30" spans="1:22" ht="12.75" customHeight="1">
      <c r="B30" s="47">
        <v>2</v>
      </c>
      <c r="C30" s="45"/>
      <c r="D30" s="44" t="s">
        <v>205</v>
      </c>
      <c r="E30" s="36" t="s">
        <v>207</v>
      </c>
      <c r="F30" s="36"/>
      <c r="G30" s="36"/>
      <c r="H30" s="47">
        <v>0</v>
      </c>
      <c r="I30" s="46">
        <f t="shared" ref="I30:P30" si="3">IF(I12&lt;&gt;0,I12,H30*SUM(1,I$24))</f>
        <v>242.4</v>
      </c>
      <c r="J30" s="46">
        <f t="shared" si="3"/>
        <v>250</v>
      </c>
      <c r="K30" s="46">
        <f t="shared" si="3"/>
        <v>255.9</v>
      </c>
      <c r="L30" s="46">
        <f t="shared" si="3"/>
        <v>258.5</v>
      </c>
      <c r="M30" s="46">
        <f t="shared" si="3"/>
        <v>262.10000000000002</v>
      </c>
      <c r="N30" s="46">
        <f t="shared" si="3"/>
        <v>271.7</v>
      </c>
      <c r="O30" s="46">
        <f t="shared" si="3"/>
        <v>280.7</v>
      </c>
      <c r="P30" s="46">
        <f t="shared" si="3"/>
        <v>289.2</v>
      </c>
      <c r="Q30" s="19"/>
      <c r="R30" s="19"/>
      <c r="S30" s="19"/>
      <c r="T30" s="19"/>
      <c r="U30" s="19"/>
    </row>
    <row r="31" spans="1:22" ht="12.75" customHeight="1">
      <c r="B31" s="47">
        <v>3</v>
      </c>
      <c r="C31" s="45"/>
      <c r="D31" s="44" t="s">
        <v>205</v>
      </c>
      <c r="E31" s="36" t="s">
        <v>208</v>
      </c>
      <c r="F31" s="36"/>
      <c r="G31" s="36"/>
      <c r="H31" s="47">
        <v>0</v>
      </c>
      <c r="I31" s="46">
        <f t="shared" ref="I31:P31" si="4">IF(I13&lt;&gt;0,I13,H31*SUM(1,I$24))</f>
        <v>241.8</v>
      </c>
      <c r="J31" s="46">
        <f t="shared" si="4"/>
        <v>249.7</v>
      </c>
      <c r="K31" s="46">
        <f t="shared" si="4"/>
        <v>256.3</v>
      </c>
      <c r="L31" s="46">
        <f t="shared" si="4"/>
        <v>258.89999999999998</v>
      </c>
      <c r="M31" s="46">
        <f t="shared" si="4"/>
        <v>263.10000000000002</v>
      </c>
      <c r="N31" s="46">
        <f t="shared" si="4"/>
        <v>272.3</v>
      </c>
      <c r="O31" s="46">
        <f t="shared" si="4"/>
        <v>281.5</v>
      </c>
      <c r="P31" s="46">
        <f t="shared" si="4"/>
        <v>289.60000000000002</v>
      </c>
      <c r="Q31" s="19"/>
      <c r="R31" s="19"/>
      <c r="S31" s="19"/>
      <c r="T31" s="19"/>
      <c r="U31" s="19"/>
    </row>
    <row r="32" spans="1:22" ht="12.75" customHeight="1">
      <c r="B32" s="47">
        <v>4</v>
      </c>
      <c r="C32" s="45"/>
      <c r="D32" s="44" t="s">
        <v>205</v>
      </c>
      <c r="E32" s="36" t="s">
        <v>209</v>
      </c>
      <c r="F32" s="36"/>
      <c r="G32" s="36"/>
      <c r="H32" s="47">
        <v>0</v>
      </c>
      <c r="I32" s="46">
        <f t="shared" ref="I32:P32" si="5">IF(I14&lt;&gt;0,I14,H32*SUM(1,I$24))</f>
        <v>242.1</v>
      </c>
      <c r="J32" s="46">
        <f t="shared" si="5"/>
        <v>249.7</v>
      </c>
      <c r="K32" s="46">
        <f t="shared" si="5"/>
        <v>256</v>
      </c>
      <c r="L32" s="46">
        <f t="shared" si="5"/>
        <v>258.60000000000002</v>
      </c>
      <c r="M32" s="46">
        <f t="shared" si="5"/>
        <v>263.39999999999998</v>
      </c>
      <c r="N32" s="46">
        <f t="shared" si="5"/>
        <v>272.89999999999998</v>
      </c>
      <c r="O32" s="46">
        <f t="shared" si="5"/>
        <v>281.7</v>
      </c>
      <c r="P32" s="46">
        <f t="shared" si="5"/>
        <v>289.5</v>
      </c>
      <c r="Q32" s="19"/>
      <c r="R32" s="19"/>
      <c r="S32" s="19"/>
      <c r="T32" s="19"/>
      <c r="U32" s="19"/>
    </row>
    <row r="33" spans="2:22" ht="12.75" customHeight="1">
      <c r="B33" s="47">
        <v>5</v>
      </c>
      <c r="C33" s="45"/>
      <c r="D33" s="44" t="s">
        <v>205</v>
      </c>
      <c r="E33" s="36" t="s">
        <v>210</v>
      </c>
      <c r="F33" s="36"/>
      <c r="G33" s="36"/>
      <c r="H33" s="47">
        <v>0</v>
      </c>
      <c r="I33" s="46">
        <f t="shared" ref="I33:P33" si="6">IF(I15&lt;&gt;0,I15,H33*SUM(1,I$24))</f>
        <v>243</v>
      </c>
      <c r="J33" s="46">
        <f t="shared" si="6"/>
        <v>251</v>
      </c>
      <c r="K33" s="46">
        <f t="shared" si="6"/>
        <v>257</v>
      </c>
      <c r="L33" s="46">
        <f t="shared" si="6"/>
        <v>259.8</v>
      </c>
      <c r="M33" s="46">
        <f t="shared" si="6"/>
        <v>264.39999999999998</v>
      </c>
      <c r="N33" s="46">
        <f t="shared" si="6"/>
        <v>274.7</v>
      </c>
      <c r="O33" s="46">
        <f t="shared" si="6"/>
        <v>284.2</v>
      </c>
      <c r="P33" s="46">
        <f t="shared" si="6"/>
        <v>291.7</v>
      </c>
      <c r="Q33" s="19"/>
      <c r="R33" s="19"/>
      <c r="S33" s="19"/>
      <c r="T33" s="19"/>
      <c r="U33" s="19"/>
    </row>
    <row r="34" spans="2:22" ht="12.75" customHeight="1">
      <c r="B34" s="47">
        <v>6</v>
      </c>
      <c r="C34" s="45"/>
      <c r="D34" s="44" t="s">
        <v>205</v>
      </c>
      <c r="E34" s="36" t="s">
        <v>211</v>
      </c>
      <c r="F34" s="36"/>
      <c r="G34" s="36"/>
      <c r="H34" s="47">
        <v>0</v>
      </c>
      <c r="I34" s="46">
        <f t="shared" ref="I34:P34" si="7">IF(I16&lt;&gt;0,I16,H34*SUM(1,I$24))</f>
        <v>244.2</v>
      </c>
      <c r="J34" s="46">
        <f t="shared" si="7"/>
        <v>251.9</v>
      </c>
      <c r="K34" s="46">
        <f t="shared" si="7"/>
        <v>257.60000000000002</v>
      </c>
      <c r="L34" s="46">
        <f t="shared" si="7"/>
        <v>259.60000000000002</v>
      </c>
      <c r="M34" s="46">
        <f t="shared" si="7"/>
        <v>264.89999999999998</v>
      </c>
      <c r="N34" s="46">
        <f t="shared" si="7"/>
        <v>275.10000000000002</v>
      </c>
      <c r="O34" s="46">
        <f t="shared" si="7"/>
        <v>284.10000000000002</v>
      </c>
      <c r="P34" s="46">
        <f t="shared" si="7"/>
        <v>291</v>
      </c>
      <c r="Q34" s="19"/>
      <c r="R34" s="19"/>
      <c r="S34" s="19"/>
      <c r="T34" s="19"/>
      <c r="U34" s="19"/>
    </row>
    <row r="35" spans="2:22" ht="12.75" customHeight="1">
      <c r="B35" s="47">
        <v>7</v>
      </c>
      <c r="C35" s="45"/>
      <c r="D35" s="44" t="s">
        <v>205</v>
      </c>
      <c r="E35" s="36" t="s">
        <v>212</v>
      </c>
      <c r="F35" s="36"/>
      <c r="G35" s="36"/>
      <c r="H35" s="47">
        <v>0</v>
      </c>
      <c r="I35" s="46">
        <f t="shared" ref="I35:P35" si="8">IF(I17&lt;&gt;0,I17,H35*SUM(1,I$24))</f>
        <v>245.6</v>
      </c>
      <c r="J35" s="46">
        <f t="shared" si="8"/>
        <v>251.9</v>
      </c>
      <c r="K35" s="46">
        <f t="shared" si="8"/>
        <v>257.7</v>
      </c>
      <c r="L35" s="46">
        <f t="shared" si="8"/>
        <v>259.5</v>
      </c>
      <c r="M35" s="46">
        <f t="shared" si="8"/>
        <v>264.8</v>
      </c>
      <c r="N35" s="46">
        <f t="shared" si="8"/>
        <v>275.3</v>
      </c>
      <c r="O35" s="46">
        <f t="shared" si="8"/>
        <v>284.5</v>
      </c>
      <c r="P35" s="46">
        <f t="shared" si="8"/>
        <v>290.39999999999998</v>
      </c>
      <c r="Q35" s="19"/>
      <c r="R35" s="19"/>
      <c r="S35" s="19"/>
      <c r="T35" s="19"/>
      <c r="U35" s="19"/>
    </row>
    <row r="36" spans="2:22" ht="12.75" customHeight="1">
      <c r="B36" s="47">
        <v>8</v>
      </c>
      <c r="C36" s="45"/>
      <c r="D36" s="44" t="s">
        <v>205</v>
      </c>
      <c r="E36" s="36" t="s">
        <v>213</v>
      </c>
      <c r="F36" s="36"/>
      <c r="G36" s="36"/>
      <c r="H36" s="48">
        <f>H18</f>
        <v>238.5</v>
      </c>
      <c r="I36" s="46">
        <f t="shared" ref="I36:P36" si="9">IF(I18&lt;&gt;0,I18,H36*SUM(1,I$24))</f>
        <v>245.6</v>
      </c>
      <c r="J36" s="46">
        <f t="shared" si="9"/>
        <v>252.1</v>
      </c>
      <c r="K36" s="46">
        <f t="shared" si="9"/>
        <v>257.10000000000002</v>
      </c>
      <c r="L36" s="46">
        <f t="shared" si="9"/>
        <v>259.8</v>
      </c>
      <c r="M36" s="46">
        <f t="shared" si="9"/>
        <v>265.5</v>
      </c>
      <c r="N36" s="46">
        <f t="shared" si="9"/>
        <v>275.8</v>
      </c>
      <c r="O36" s="46">
        <f t="shared" si="9"/>
        <v>284.60000000000002</v>
      </c>
      <c r="P36" s="46">
        <f t="shared" si="9"/>
        <v>291</v>
      </c>
      <c r="Q36" s="19"/>
      <c r="R36" s="19"/>
      <c r="S36" s="19"/>
      <c r="T36" s="19"/>
      <c r="U36" s="19"/>
    </row>
    <row r="37" spans="2:22" ht="12.75" customHeight="1">
      <c r="B37" s="47">
        <v>9</v>
      </c>
      <c r="C37" s="45"/>
      <c r="D37" s="44" t="s">
        <v>205</v>
      </c>
      <c r="E37" s="36" t="s">
        <v>214</v>
      </c>
      <c r="F37" s="36"/>
      <c r="G37" s="36"/>
      <c r="H37" s="47">
        <v>0</v>
      </c>
      <c r="I37" s="46">
        <f t="shared" ref="I37:P37" si="10">IF(I19&lt;&gt;0,I19,H37*SUM(1,I$24))</f>
        <v>246.8</v>
      </c>
      <c r="J37" s="46">
        <f t="shared" si="10"/>
        <v>253.4</v>
      </c>
      <c r="K37" s="46">
        <f t="shared" si="10"/>
        <v>257.5</v>
      </c>
      <c r="L37" s="46">
        <f t="shared" si="10"/>
        <v>260.60000000000002</v>
      </c>
      <c r="M37" s="46">
        <f t="shared" si="10"/>
        <v>267.10000000000002</v>
      </c>
      <c r="N37" s="46">
        <f t="shared" si="10"/>
        <v>278.10000000000002</v>
      </c>
      <c r="O37" s="46">
        <f t="shared" si="10"/>
        <v>285.60000000000002</v>
      </c>
      <c r="P37" s="46">
        <f t="shared" si="10"/>
        <v>291.89999999999998</v>
      </c>
      <c r="Q37" s="19"/>
      <c r="R37" s="19"/>
      <c r="S37" s="19"/>
      <c r="T37" s="19"/>
      <c r="U37" s="19"/>
    </row>
    <row r="38" spans="2:22" ht="12.75" customHeight="1">
      <c r="B38" s="47">
        <v>10</v>
      </c>
      <c r="C38" s="45"/>
      <c r="D38" s="44" t="s">
        <v>205</v>
      </c>
      <c r="E38" s="36" t="s">
        <v>215</v>
      </c>
      <c r="F38" s="36"/>
      <c r="G38" s="36"/>
      <c r="H38" s="47">
        <v>0</v>
      </c>
      <c r="I38" s="46">
        <f t="shared" ref="I38:P38" si="11">IF(I20&lt;&gt;0,I20,H38*SUM(1,I$24))</f>
        <v>245.8</v>
      </c>
      <c r="J38" s="46">
        <f t="shared" si="11"/>
        <v>252.6</v>
      </c>
      <c r="K38" s="46">
        <f t="shared" si="11"/>
        <v>255.4</v>
      </c>
      <c r="L38" s="46">
        <f t="shared" si="11"/>
        <v>258.8</v>
      </c>
      <c r="M38" s="46">
        <f t="shared" si="11"/>
        <v>265.5</v>
      </c>
      <c r="N38" s="46">
        <f t="shared" si="11"/>
        <v>276</v>
      </c>
      <c r="O38" s="46">
        <f t="shared" si="11"/>
        <v>283</v>
      </c>
      <c r="P38" s="46">
        <f t="shared" si="11"/>
        <v>290.60000000000002</v>
      </c>
      <c r="Q38" s="19"/>
      <c r="R38" s="19"/>
      <c r="S38" s="19"/>
      <c r="T38" s="19"/>
      <c r="U38" s="19"/>
    </row>
    <row r="39" spans="2:22" ht="12.75" customHeight="1">
      <c r="B39" s="47">
        <v>11</v>
      </c>
      <c r="C39" s="45"/>
      <c r="D39" s="44" t="s">
        <v>205</v>
      </c>
      <c r="E39" s="36" t="s">
        <v>216</v>
      </c>
      <c r="F39" s="36"/>
      <c r="G39" s="36"/>
      <c r="H39" s="47">
        <v>0</v>
      </c>
      <c r="I39" s="46">
        <f t="shared" ref="I39:P39" si="12">IF(I21&lt;&gt;0,I21,H39*SUM(1,I$24))</f>
        <v>247.6</v>
      </c>
      <c r="J39" s="46">
        <f t="shared" si="12"/>
        <v>254.2</v>
      </c>
      <c r="K39" s="46">
        <f t="shared" si="12"/>
        <v>256.7</v>
      </c>
      <c r="L39" s="46">
        <f t="shared" si="12"/>
        <v>260</v>
      </c>
      <c r="M39" s="46">
        <f t="shared" si="12"/>
        <v>268.39999999999998</v>
      </c>
      <c r="N39" s="46">
        <f t="shared" si="12"/>
        <v>278.10000000000002</v>
      </c>
      <c r="O39" s="46">
        <f t="shared" si="12"/>
        <v>285</v>
      </c>
      <c r="P39" s="46">
        <f t="shared" si="12"/>
        <v>292</v>
      </c>
      <c r="Q39" s="19"/>
      <c r="R39" s="19"/>
      <c r="S39" s="19"/>
      <c r="T39" s="19"/>
      <c r="U39" s="19"/>
    </row>
    <row r="40" spans="2:22" ht="12.75" customHeight="1">
      <c r="B40" s="47">
        <v>12</v>
      </c>
      <c r="C40" s="45"/>
      <c r="D40" s="44" t="s">
        <v>205</v>
      </c>
      <c r="E40" s="36" t="s">
        <v>218</v>
      </c>
      <c r="F40" s="36"/>
      <c r="G40" s="36"/>
      <c r="H40" s="47">
        <v>0</v>
      </c>
      <c r="I40" s="46">
        <f t="shared" ref="I40:P40" si="13">IF(I22&lt;&gt;0,I22,H40*SUM(1,I$24))</f>
        <v>248.7</v>
      </c>
      <c r="J40" s="46">
        <f t="shared" si="13"/>
        <v>254.8</v>
      </c>
      <c r="K40" s="46">
        <f t="shared" si="13"/>
        <v>257.10000000000002</v>
      </c>
      <c r="L40" s="46">
        <f t="shared" si="13"/>
        <v>261.10000000000002</v>
      </c>
      <c r="M40" s="46">
        <f t="shared" si="13"/>
        <v>269.3</v>
      </c>
      <c r="N40" s="46">
        <f t="shared" si="13"/>
        <v>278.3</v>
      </c>
      <c r="O40" s="46">
        <f t="shared" si="13"/>
        <v>285.10000000000002</v>
      </c>
      <c r="P40" s="46">
        <f t="shared" si="13"/>
        <v>292.60000000000002</v>
      </c>
      <c r="Q40" s="19"/>
      <c r="R40" s="19"/>
      <c r="S40" s="19"/>
      <c r="T40" s="19"/>
      <c r="U40" s="19"/>
    </row>
    <row r="41" spans="2:22" ht="12.75" customHeight="1">
      <c r="B41" s="45"/>
      <c r="C41" s="45"/>
      <c r="D41" s="44" t="s">
        <v>205</v>
      </c>
      <c r="E41" s="36" t="s">
        <v>224</v>
      </c>
      <c r="F41" s="36"/>
      <c r="G41" s="36"/>
      <c r="I41" s="43">
        <f t="shared" ref="I41:P41" si="14">IF(SUM(I29:I40)=0,0,AVERAGE(I29:I40))</f>
        <v>244.67499999999998</v>
      </c>
      <c r="J41" s="42">
        <f t="shared" si="14"/>
        <v>251.73333333333335</v>
      </c>
      <c r="K41" s="42">
        <f t="shared" si="14"/>
        <v>256.66666666666669</v>
      </c>
      <c r="L41" s="43">
        <f t="shared" si="14"/>
        <v>259.43333333333334</v>
      </c>
      <c r="M41" s="42">
        <f t="shared" si="14"/>
        <v>264.99166666666673</v>
      </c>
      <c r="N41" s="42">
        <f t="shared" si="14"/>
        <v>274.90833333333336</v>
      </c>
      <c r="O41" s="42">
        <f t="shared" si="14"/>
        <v>283.30833333333334</v>
      </c>
      <c r="P41" s="42">
        <f t="shared" si="14"/>
        <v>290.64166666666665</v>
      </c>
      <c r="Q41" s="19"/>
      <c r="R41" s="19"/>
      <c r="S41" s="19"/>
      <c r="T41" s="19"/>
      <c r="U41" s="19"/>
    </row>
    <row r="42" spans="2:22" s="32" customFormat="1" ht="12.75" customHeight="1">
      <c r="V42" s="33"/>
    </row>
    <row r="43" spans="2:22" s="32" customFormat="1" ht="12.75" customHeight="1">
      <c r="E43" s="41"/>
      <c r="F43" s="41"/>
      <c r="G43" s="41"/>
      <c r="V43" s="33"/>
    </row>
    <row r="44" spans="2:22" s="32" customFormat="1" ht="12.75" customHeight="1">
      <c r="D44" s="35"/>
      <c r="E44" s="39"/>
      <c r="F44" s="39"/>
      <c r="G44" s="39"/>
      <c r="I44" s="99"/>
      <c r="J44" s="99"/>
      <c r="K44" s="99"/>
      <c r="L44" s="99"/>
      <c r="M44" s="99"/>
      <c r="N44" s="99"/>
      <c r="O44" s="99"/>
      <c r="P44" s="99"/>
      <c r="Q44" s="99"/>
      <c r="R44" s="99"/>
      <c r="S44" s="99"/>
      <c r="T44" s="99"/>
      <c r="U44" s="99"/>
      <c r="V44" s="33"/>
    </row>
    <row r="45" spans="2:22" s="32" customFormat="1" ht="12.75" customHeight="1">
      <c r="C45" s="37"/>
      <c r="D45" s="35"/>
      <c r="E45" s="36"/>
      <c r="F45" s="36"/>
      <c r="G45" s="36"/>
      <c r="I45" s="34"/>
      <c r="J45" s="34"/>
      <c r="K45" s="34"/>
      <c r="L45" s="34"/>
      <c r="M45" s="34"/>
      <c r="N45" s="34"/>
      <c r="O45" s="34"/>
      <c r="P45" s="34"/>
      <c r="Q45" s="34"/>
      <c r="R45" s="34"/>
      <c r="S45" s="34"/>
      <c r="T45" s="34"/>
      <c r="U45" s="34"/>
      <c r="V45" s="33"/>
    </row>
    <row r="46" spans="2:22" s="32" customFormat="1" ht="12.75" customHeight="1">
      <c r="C46" s="37"/>
      <c r="D46" s="35"/>
      <c r="E46" s="36"/>
      <c r="F46" s="36"/>
      <c r="G46" s="36"/>
      <c r="I46" s="34"/>
      <c r="J46" s="34"/>
      <c r="K46" s="34"/>
      <c r="L46" s="34"/>
      <c r="M46" s="34"/>
      <c r="N46" s="34"/>
      <c r="O46" s="34"/>
      <c r="P46" s="34"/>
      <c r="Q46" s="34"/>
      <c r="R46" s="34"/>
      <c r="S46" s="34"/>
      <c r="T46" s="34"/>
      <c r="U46" s="34"/>
      <c r="V46" s="33"/>
    </row>
    <row r="47" spans="2:22" s="32" customFormat="1" ht="12.75" customHeight="1">
      <c r="E47" s="41" t="s">
        <v>225</v>
      </c>
      <c r="F47" s="40"/>
      <c r="G47" s="40"/>
    </row>
    <row r="48" spans="2:22" s="32" customFormat="1" ht="12.75" customHeight="1">
      <c r="D48" s="35" t="s">
        <v>20</v>
      </c>
      <c r="E48" s="39" t="s">
        <v>226</v>
      </c>
      <c r="F48" s="39"/>
      <c r="G48" s="39"/>
      <c r="I48" s="38"/>
      <c r="J48" s="38"/>
      <c r="K48" s="38"/>
      <c r="L48" s="38"/>
      <c r="M48" s="38"/>
      <c r="N48" s="38"/>
      <c r="O48" s="38"/>
      <c r="P48" s="38"/>
      <c r="Q48" s="38"/>
      <c r="R48" s="19"/>
      <c r="S48" s="19"/>
      <c r="T48" s="19"/>
      <c r="U48" s="19"/>
      <c r="V48" s="33" t="s">
        <v>227</v>
      </c>
    </row>
    <row r="49" spans="1:22" s="32" customFormat="1" ht="12.75" customHeight="1">
      <c r="D49" s="35" t="s">
        <v>219</v>
      </c>
      <c r="E49" s="36" t="s">
        <v>228</v>
      </c>
      <c r="F49" s="39"/>
      <c r="G49" s="39"/>
      <c r="I49" s="34">
        <f t="shared" ref="I49:Q49" si="15">IF(Indexation.November.Actual.Override&lt;&gt;"",Indexation.November.Actual.Override,IF($H$36=0,0,H36/$H$36))</f>
        <v>1</v>
      </c>
      <c r="J49" s="34">
        <f t="shared" si="15"/>
        <v>1.0297693920335429</v>
      </c>
      <c r="K49" s="34">
        <f t="shared" si="15"/>
        <v>1.0570230607966458</v>
      </c>
      <c r="L49" s="34">
        <f t="shared" si="15"/>
        <v>1.077987421383648</v>
      </c>
      <c r="M49" s="34">
        <f t="shared" si="15"/>
        <v>1.0893081761006289</v>
      </c>
      <c r="N49" s="34">
        <f t="shared" si="15"/>
        <v>1.1132075471698113</v>
      </c>
      <c r="O49" s="34">
        <f t="shared" si="15"/>
        <v>1.1563941299790357</v>
      </c>
      <c r="P49" s="34">
        <f t="shared" si="15"/>
        <v>1.1932914046121594</v>
      </c>
      <c r="Q49" s="34">
        <f t="shared" si="15"/>
        <v>1.220125786163522</v>
      </c>
      <c r="R49" s="19"/>
      <c r="S49" s="19"/>
      <c r="T49" s="19"/>
      <c r="U49" s="19"/>
      <c r="V49" s="33" t="s">
        <v>229</v>
      </c>
    </row>
    <row r="50" spans="1:22" ht="12.75" customHeight="1">
      <c r="A50" s="32"/>
      <c r="B50" s="32"/>
      <c r="C50" s="37"/>
      <c r="D50" s="35"/>
      <c r="E50" s="36"/>
      <c r="F50" s="36"/>
      <c r="G50" s="36"/>
      <c r="H50" s="32"/>
      <c r="I50" s="34"/>
      <c r="J50" s="34"/>
      <c r="K50" s="34"/>
      <c r="L50" s="34"/>
      <c r="M50" s="34"/>
      <c r="N50" s="34"/>
      <c r="O50" s="34"/>
      <c r="P50" s="34"/>
      <c r="Q50" s="34"/>
      <c r="R50" s="34"/>
      <c r="S50" s="34"/>
      <c r="T50" s="34"/>
      <c r="U50" s="34"/>
      <c r="V50" s="33"/>
    </row>
    <row r="51" spans="1:22" ht="12.75" customHeight="1">
      <c r="A51" s="32"/>
      <c r="B51" s="32"/>
      <c r="C51" s="32"/>
      <c r="D51" s="35" t="s">
        <v>219</v>
      </c>
      <c r="E51" s="41" t="s">
        <v>230</v>
      </c>
      <c r="F51" s="36"/>
      <c r="G51" s="36"/>
      <c r="H51" s="32"/>
      <c r="I51" s="195"/>
      <c r="J51" s="195">
        <f t="shared" ref="J51:Q51" si="16">IF(Indexation.November.Actual.Override&lt;&gt;"",IF(I48=0,0,J48/I48),IF(H36=0,0,I36/H36))</f>
        <v>1.0297693920335429</v>
      </c>
      <c r="K51" s="195">
        <f t="shared" si="16"/>
        <v>1.0264657980456027</v>
      </c>
      <c r="L51" s="195">
        <f t="shared" si="16"/>
        <v>1.0198333994446649</v>
      </c>
      <c r="M51" s="195">
        <f t="shared" si="16"/>
        <v>1.0105017502917153</v>
      </c>
      <c r="N51" s="195">
        <f t="shared" si="16"/>
        <v>1.0219399538106235</v>
      </c>
      <c r="O51" s="195">
        <f t="shared" si="16"/>
        <v>1.0387947269303202</v>
      </c>
      <c r="P51" s="195">
        <f t="shared" si="16"/>
        <v>1.0319071791153009</v>
      </c>
      <c r="Q51" s="195">
        <f t="shared" si="16"/>
        <v>1.0224877020379479</v>
      </c>
      <c r="R51" s="74"/>
      <c r="S51" s="74"/>
      <c r="T51" s="74"/>
      <c r="U51" s="74"/>
      <c r="V51" s="33" t="s">
        <v>231</v>
      </c>
    </row>
    <row r="52" spans="1:22" s="32" customFormat="1" ht="12.75" customHeight="1">
      <c r="E52" s="40"/>
      <c r="F52" s="40"/>
      <c r="G52" s="40"/>
    </row>
    <row r="53" spans="1:22" s="32" customFormat="1" ht="12.75" customHeight="1">
      <c r="E53" s="40" t="s">
        <v>232</v>
      </c>
      <c r="F53" s="40"/>
      <c r="G53" s="40"/>
    </row>
    <row r="54" spans="1:22" ht="12.75" customHeight="1">
      <c r="A54" s="32" t="s">
        <v>233</v>
      </c>
      <c r="B54" s="32"/>
      <c r="C54" s="37"/>
      <c r="D54" s="35" t="s">
        <v>135</v>
      </c>
      <c r="E54" s="36" t="s">
        <v>234</v>
      </c>
      <c r="F54" s="36"/>
      <c r="G54" s="36"/>
      <c r="H54" s="32"/>
      <c r="I54" s="34">
        <f>J$51 - 1</f>
        <v>2.9769392033542896E-2</v>
      </c>
      <c r="J54" s="34">
        <f t="shared" ref="J54:P54" si="17">K$51 - 1</f>
        <v>2.6465798045602673E-2</v>
      </c>
      <c r="K54" s="34">
        <f t="shared" si="17"/>
        <v>1.983339944466489E-2</v>
      </c>
      <c r="L54" s="34">
        <f t="shared" si="17"/>
        <v>1.0501750291715295E-2</v>
      </c>
      <c r="M54" s="34">
        <f t="shared" si="17"/>
        <v>2.1939953810623525E-2</v>
      </c>
      <c r="N54" s="34">
        <f t="shared" si="17"/>
        <v>3.8794726930320156E-2</v>
      </c>
      <c r="O54" s="34">
        <f t="shared" si="17"/>
        <v>3.1907179115300943E-2</v>
      </c>
      <c r="P54" s="34">
        <f t="shared" si="17"/>
        <v>2.2487702037947921E-2</v>
      </c>
      <c r="Q54" s="19"/>
      <c r="R54" s="19"/>
      <c r="S54" s="19"/>
      <c r="T54" s="19"/>
      <c r="U54" s="19"/>
      <c r="V54" s="33"/>
    </row>
    <row r="55" spans="1:22" s="32" customFormat="1" ht="12.75" customHeight="1">
      <c r="D55" s="35"/>
      <c r="E55" s="39"/>
      <c r="F55" s="39"/>
      <c r="G55" s="39"/>
      <c r="I55" s="99"/>
      <c r="J55" s="99"/>
      <c r="K55" s="99"/>
      <c r="L55" s="99"/>
      <c r="M55" s="99"/>
      <c r="N55" s="99"/>
      <c r="O55" s="99"/>
      <c r="P55" s="99"/>
      <c r="Q55" s="99"/>
      <c r="R55" s="99"/>
      <c r="S55" s="99"/>
      <c r="T55" s="99"/>
      <c r="U55" s="99"/>
      <c r="V55" s="33"/>
    </row>
    <row r="56" spans="1:22" s="32" customFormat="1" ht="12.75" customHeight="1">
      <c r="C56" s="37"/>
      <c r="D56" s="35"/>
      <c r="E56" s="36"/>
      <c r="F56" s="36"/>
      <c r="G56" s="36"/>
      <c r="I56" s="34"/>
      <c r="J56" s="34"/>
      <c r="K56" s="34"/>
      <c r="L56" s="34"/>
      <c r="M56" s="34"/>
      <c r="N56" s="34"/>
      <c r="O56" s="34"/>
      <c r="P56" s="34"/>
      <c r="Q56" s="34"/>
      <c r="R56" s="34"/>
      <c r="S56" s="34"/>
      <c r="T56" s="34"/>
      <c r="U56" s="34"/>
      <c r="V56" s="33"/>
    </row>
    <row r="57" spans="1:22" s="32" customFormat="1" ht="12.75" customHeight="1">
      <c r="C57" s="37"/>
      <c r="D57" s="35"/>
      <c r="E57" s="36"/>
      <c r="F57" s="36"/>
      <c r="G57" s="36"/>
      <c r="I57" s="34"/>
      <c r="J57" s="34"/>
      <c r="K57" s="34"/>
      <c r="L57" s="34"/>
      <c r="M57" s="34"/>
      <c r="N57" s="34"/>
      <c r="O57" s="34"/>
      <c r="P57" s="34"/>
      <c r="Q57" s="34"/>
      <c r="R57" s="34"/>
      <c r="S57" s="34"/>
      <c r="T57" s="34"/>
      <c r="U57" s="34"/>
      <c r="V57" s="33"/>
    </row>
    <row r="58" spans="1:22" s="32" customFormat="1" ht="12.75" customHeight="1">
      <c r="C58" s="100"/>
      <c r="D58" s="35"/>
      <c r="E58" s="101"/>
      <c r="F58" s="101"/>
      <c r="G58" s="101"/>
      <c r="I58" s="34"/>
      <c r="J58" s="34"/>
      <c r="K58" s="34"/>
      <c r="L58" s="34"/>
      <c r="M58" s="34"/>
      <c r="N58" s="34"/>
      <c r="O58" s="34"/>
      <c r="P58" s="34"/>
      <c r="Q58" s="34"/>
      <c r="R58" s="34"/>
      <c r="S58" s="34"/>
      <c r="T58" s="34"/>
      <c r="U58" s="34"/>
      <c r="V58" s="33"/>
    </row>
    <row r="59" spans="1:22" ht="12.75" customHeight="1" thickBot="1"/>
    <row r="60" spans="1:22" ht="12.75" customHeight="1" thickBot="1">
      <c r="A60" s="31" t="s">
        <v>200</v>
      </c>
      <c r="B60" s="30"/>
      <c r="C60" s="30"/>
      <c r="D60" s="30"/>
      <c r="E60" s="30"/>
      <c r="F60" s="30"/>
      <c r="G60" s="30"/>
      <c r="H60" s="30"/>
      <c r="I60" s="30"/>
      <c r="J60" s="30"/>
      <c r="K60" s="30"/>
      <c r="L60" s="30"/>
      <c r="M60" s="30"/>
      <c r="N60" s="30"/>
      <c r="O60" s="30"/>
      <c r="P60" s="30"/>
      <c r="Q60" s="30"/>
      <c r="R60" s="30"/>
      <c r="S60" s="30"/>
      <c r="T60" s="30"/>
      <c r="U60" s="30"/>
      <c r="V60" s="29"/>
    </row>
    <row r="61" spans="1:22" ht="12.75" customHeight="1"/>
    <row r="62" spans="1:22" ht="12.75" hidden="1" customHeight="1"/>
    <row r="63" spans="1:22" ht="12.75" hidden="1" customHeight="1"/>
    <row r="64" spans="1:22" ht="12.75" hidden="1" customHeight="1"/>
    <row r="65" ht="12.75" hidden="1" customHeight="1"/>
  </sheetData>
  <dataConsolidate/>
  <conditionalFormatting sqref="I26:U26">
    <cfRule type="cellIs" dxfId="7" priority="1" stopIfTrue="1" operator="equal">
      <formula>0</formula>
    </cfRule>
    <cfRule type="cellIs" dxfId="6" priority="2" stopIfTrue="1" operator="notEqual">
      <formula>0</formula>
    </cfRule>
  </conditionalFormatting>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55</vt:i4>
      </vt:variant>
    </vt:vector>
  </HeadingPairs>
  <TitlesOfParts>
    <vt:vector size="72" baseType="lpstr">
      <vt:lpstr>CLEAR_SHEET</vt:lpstr>
      <vt:lpstr>F_Inputs</vt:lpstr>
      <vt:lpstr>InpOverride</vt:lpstr>
      <vt:lpstr>InpActive</vt:lpstr>
      <vt:lpstr>F_Outputs</vt:lpstr>
      <vt:lpstr>Change Log</vt:lpstr>
      <vt:lpstr>Inputs &gt;</vt:lpstr>
      <vt:lpstr>Data</vt:lpstr>
      <vt:lpstr>RPI</vt:lpstr>
      <vt:lpstr>Calcs &gt;</vt:lpstr>
      <vt:lpstr>WRFIM - Water</vt:lpstr>
      <vt:lpstr>WRFIM - Waste</vt:lpstr>
      <vt:lpstr>WRFIM - Dmmy</vt:lpstr>
      <vt:lpstr>Output &gt;</vt:lpstr>
      <vt:lpstr>WFRIM adjustments</vt:lpstr>
      <vt:lpstr>Other &gt;</vt:lpstr>
      <vt:lpstr>Timeline</vt:lpstr>
      <vt:lpstr>Additional.Analysis</vt:lpstr>
      <vt:lpstr>'WRFIM - Dmmy'!Adj.AllRev.Dmmy</vt:lpstr>
      <vt:lpstr>Adj.AllRev.Waste</vt:lpstr>
      <vt:lpstr>Adj.AllRev.Water</vt:lpstr>
      <vt:lpstr>AllRev.Dmmy</vt:lpstr>
      <vt:lpstr>'WRFIM - Dmmy'!AllRev.Outturn.Dmmy</vt:lpstr>
      <vt:lpstr>AllRev.Outturn.Dmmy.Revised</vt:lpstr>
      <vt:lpstr>AllRev.Outturn.Waste</vt:lpstr>
      <vt:lpstr>AllRev.Outturn.Waste.Revised</vt:lpstr>
      <vt:lpstr>AllRev.Outturn.Water</vt:lpstr>
      <vt:lpstr>AllRev.Outturn.Water.Revised</vt:lpstr>
      <vt:lpstr>AllRev.Waste</vt:lpstr>
      <vt:lpstr>AllRev.Water</vt:lpstr>
      <vt:lpstr>AMP.Years</vt:lpstr>
      <vt:lpstr>'WRFIM - Dmmy'!AMP5.RCM.Adj.Dmmy</vt:lpstr>
      <vt:lpstr>AMP5.RCM.Adj.Waste</vt:lpstr>
      <vt:lpstr>AMP5.RCM.Adj.Water</vt:lpstr>
      <vt:lpstr>'WRFIM - Dmmy'!AMP6.FI.Adj.Dmmy</vt:lpstr>
      <vt:lpstr>AMP6.FI.Adj.Waste</vt:lpstr>
      <vt:lpstr>AMP6.FI.Adj.Water</vt:lpstr>
      <vt:lpstr>'WRFIM - Dmmy'!Baseline.AllRev.Dmmy</vt:lpstr>
      <vt:lpstr>Baseline.AllRev.Waste</vt:lpstr>
      <vt:lpstr>Baseline.AllRev.Water</vt:lpstr>
      <vt:lpstr>BlindYear.1415.Adj.Waste</vt:lpstr>
      <vt:lpstr>BlindYear.1415.Adj.Water</vt:lpstr>
      <vt:lpstr>Calendar.Years</vt:lpstr>
      <vt:lpstr>Discount.Rate</vt:lpstr>
      <vt:lpstr>Indexation.Average</vt:lpstr>
      <vt:lpstr>Indexation.Average.Override</vt:lpstr>
      <vt:lpstr>Indexation.Check</vt:lpstr>
      <vt:lpstr>Indexation.November</vt:lpstr>
      <vt:lpstr>Indexation.November.Actual</vt:lpstr>
      <vt:lpstr>Indexation.November.Actual.Override</vt:lpstr>
      <vt:lpstr>Indexation.November.Actual.YearOnYear</vt:lpstr>
      <vt:lpstr>Indexation.November.Override</vt:lpstr>
      <vt:lpstr>Inflation.Yearly.Average</vt:lpstr>
      <vt:lpstr>K.Dmmy</vt:lpstr>
      <vt:lpstr>K.Waste</vt:lpstr>
      <vt:lpstr>K.Water</vt:lpstr>
      <vt:lpstr>Penalty.Rate.General</vt:lpstr>
      <vt:lpstr>'WRFIM - Dmmy'!Perc.Recovered.Dmmy</vt:lpstr>
      <vt:lpstr>Perc.Recovered.Waste</vt:lpstr>
      <vt:lpstr>Perc.Recovered.Water</vt:lpstr>
      <vt:lpstr>RPI!Print_Area</vt:lpstr>
      <vt:lpstr>'WRFIM - Dmmy'!RCM.BlindYear.Adj.Dmmy</vt:lpstr>
      <vt:lpstr>RCM.BlindYear.Adj.Waste</vt:lpstr>
      <vt:lpstr>RCM.BlindYear.Adj.Water</vt:lpstr>
      <vt:lpstr>RecRev.Dmmy</vt:lpstr>
      <vt:lpstr>RecRev.Waste</vt:lpstr>
      <vt:lpstr>RecRev.Water</vt:lpstr>
      <vt:lpstr>Threshold.Max</vt:lpstr>
      <vt:lpstr>Threshold.Min</vt:lpstr>
      <vt:lpstr>'WRFIM - Dmmy'!WRFIM.Dmmy</vt:lpstr>
      <vt:lpstr>WRFIM.Waste</vt:lpstr>
      <vt:lpstr>WRFIM.Water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2020-09-17T12:59:54Z</dcterms:created>
  <dcterms:modified xsi:type="dcterms:W3CDTF">2020-09-17T13:01:15Z</dcterms:modified>
  <cp:category/>
  <cp:contentStatus/>
</cp:coreProperties>
</file>