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120" yWindow="-120" windowWidth="29040" windowHeight="15840"/>
  </bookViews>
  <sheets>
    <sheet name="Read me" sheetId="13" r:id="rId1"/>
    <sheet name="Recon" sheetId="5" r:id="rId2"/>
    <sheet name="Default" sheetId="1" r:id="rId3"/>
    <sheet name="Reparation (Old)" sheetId="2" r:id="rId4"/>
    <sheet name="New Reparation" sheetId="4" r:id="rId5"/>
    <sheet name="Summary" sheetId="3" r:id="rId6"/>
    <sheet name="AMP5 shortfall correction" sheetId="14" r:id="rId7"/>
    <sheet name="Recon2" sheetId="6" r:id="rId8"/>
    <sheet name="Recon2 calcs (17-18 prices)" sheetId="9" r:id="rId9"/>
    <sheet name="Recon3" sheetId="7" r:id="rId10"/>
    <sheet name="Recon3 calcs (17-18 prices)" sheetId="10" r:id="rId11"/>
    <sheet name="Rebate  12-13 prices" sheetId="12" r:id="rId12"/>
    <sheet name="Recon4" sheetId="8" r:id="rId13"/>
    <sheet name="PR19PD015&gt;&gt;&gt;&gt;" sheetId="19" r:id="rId14"/>
    <sheet name="Change log" sheetId="20" r:id="rId15"/>
    <sheet name="Inputs" sheetId="17" r:id="rId16"/>
    <sheet name="Calc - Water" sheetId="18" r:id="rId17"/>
    <sheet name="Calc - Waste" sheetId="16" r:id="rId18"/>
    <sheet name="F_Outputs" sheetId="15" r:id="rId19"/>
    <sheet name="&lt;&lt;&lt;&lt;PR19PD015" sheetId="22" r:id="rId2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5" l="1"/>
  <c r="C8" i="15"/>
  <c r="C7" i="15"/>
  <c r="C6" i="15"/>
  <c r="C5" i="15"/>
  <c r="C4" i="15"/>
  <c r="G14" i="16" l="1"/>
  <c r="E14" i="16"/>
  <c r="D14" i="16"/>
  <c r="C14" i="16"/>
  <c r="B14" i="16"/>
  <c r="A14" i="16"/>
  <c r="G13" i="16"/>
  <c r="E13" i="16"/>
  <c r="D13" i="16"/>
  <c r="C13" i="16"/>
  <c r="B13" i="16"/>
  <c r="A13" i="16"/>
  <c r="G12" i="16"/>
  <c r="E12" i="16"/>
  <c r="D12" i="16"/>
  <c r="C12" i="16"/>
  <c r="B12" i="16"/>
  <c r="A12" i="16"/>
  <c r="G11" i="16"/>
  <c r="E11" i="16"/>
  <c r="D11" i="16"/>
  <c r="C11" i="16"/>
  <c r="B11" i="16"/>
  <c r="A11" i="16"/>
  <c r="G10" i="16"/>
  <c r="E10" i="16"/>
  <c r="D10" i="16"/>
  <c r="C10" i="16"/>
  <c r="B10" i="16"/>
  <c r="A10" i="16"/>
  <c r="Q23" i="8" l="1"/>
  <c r="Q24" i="8"/>
  <c r="Q26" i="8"/>
  <c r="Q27" i="8"/>
  <c r="F21" i="17" l="1"/>
  <c r="F13" i="16" s="1"/>
  <c r="F20" i="17"/>
  <c r="F12" i="16" s="1"/>
  <c r="F19" i="17"/>
  <c r="F11" i="16" s="1"/>
  <c r="F18" i="17"/>
  <c r="F10" i="16" s="1"/>
  <c r="F14" i="18" l="1"/>
  <c r="F13" i="18"/>
  <c r="F28" i="18" s="1"/>
  <c r="H14" i="18"/>
  <c r="H32" i="18" s="1"/>
  <c r="G14" i="18"/>
  <c r="G21" i="18" s="1"/>
  <c r="H13" i="18"/>
  <c r="H28" i="18" s="1"/>
  <c r="G13" i="18"/>
  <c r="G28" i="18" s="1"/>
  <c r="H12" i="18"/>
  <c r="H19" i="18" s="1"/>
  <c r="G12" i="18"/>
  <c r="G27" i="18" s="1"/>
  <c r="F12" i="18"/>
  <c r="F19" i="18" s="1"/>
  <c r="H11" i="18"/>
  <c r="H26" i="18" s="1"/>
  <c r="G11" i="18"/>
  <c r="G26" i="18" s="1"/>
  <c r="F11" i="18"/>
  <c r="F26" i="18" s="1"/>
  <c r="H10" i="18"/>
  <c r="H17" i="18" s="1"/>
  <c r="G10" i="18"/>
  <c r="G17" i="18" s="1"/>
  <c r="F10" i="18"/>
  <c r="F25" i="18" s="1"/>
  <c r="E14" i="18"/>
  <c r="E21" i="18" s="1"/>
  <c r="E13" i="18"/>
  <c r="E28" i="18" s="1"/>
  <c r="E12" i="18"/>
  <c r="E19" i="18" s="1"/>
  <c r="E11" i="18"/>
  <c r="E26" i="18" s="1"/>
  <c r="E10" i="18"/>
  <c r="E17" i="18" s="1"/>
  <c r="A1" i="18"/>
  <c r="H13" i="16"/>
  <c r="H28" i="16" s="1"/>
  <c r="G28" i="16"/>
  <c r="H12" i="16"/>
  <c r="H27" i="16" s="1"/>
  <c r="G27" i="16"/>
  <c r="H14" i="16"/>
  <c r="H32" i="16" s="1"/>
  <c r="G32" i="16"/>
  <c r="H11" i="16"/>
  <c r="H26" i="16" s="1"/>
  <c r="G26" i="16"/>
  <c r="H10" i="16"/>
  <c r="H25" i="16" s="1"/>
  <c r="G17" i="16"/>
  <c r="E28" i="16"/>
  <c r="E27" i="16"/>
  <c r="E32" i="16"/>
  <c r="E26" i="16"/>
  <c r="E25" i="16"/>
  <c r="H25" i="18" l="1"/>
  <c r="E27" i="18"/>
  <c r="G18" i="18"/>
  <c r="H27" i="18"/>
  <c r="G25" i="18"/>
  <c r="E32" i="18"/>
  <c r="G32" i="18"/>
  <c r="H21" i="18"/>
  <c r="F17" i="18"/>
  <c r="F21" i="18"/>
  <c r="F32" i="18"/>
  <c r="F33" i="18" s="1"/>
  <c r="F5" i="15" s="1"/>
  <c r="F27" i="18"/>
  <c r="F29" i="18" s="1"/>
  <c r="F4" i="15" s="1"/>
  <c r="G19" i="18"/>
  <c r="H18" i="18"/>
  <c r="E19" i="16"/>
  <c r="H17" i="16"/>
  <c r="H20" i="18"/>
  <c r="E25" i="18"/>
  <c r="E18" i="18"/>
  <c r="E20" i="18"/>
  <c r="F20" i="18"/>
  <c r="F18" i="18"/>
  <c r="G20" i="18"/>
  <c r="G20" i="16"/>
  <c r="G25" i="16"/>
  <c r="E18" i="16"/>
  <c r="G18" i="16"/>
  <c r="E21" i="16"/>
  <c r="G21" i="16"/>
  <c r="E20" i="16"/>
  <c r="G19" i="16"/>
  <c r="H20" i="16"/>
  <c r="H18" i="16"/>
  <c r="H21" i="16"/>
  <c r="H19" i="16"/>
  <c r="E17" i="16"/>
  <c r="F22" i="18" l="1"/>
  <c r="F6" i="15" s="1"/>
  <c r="A1" i="17" l="1"/>
  <c r="F26" i="16" l="1"/>
  <c r="F18" i="16"/>
  <c r="F25" i="16"/>
  <c r="F17" i="16"/>
  <c r="F27" i="16"/>
  <c r="F19" i="16"/>
  <c r="F28" i="16"/>
  <c r="F20" i="16"/>
  <c r="A1" i="16"/>
  <c r="F29" i="16" l="1"/>
  <c r="F7" i="15" s="1"/>
  <c r="F11" i="15"/>
  <c r="F10" i="15"/>
  <c r="BD10" i="12" l="1"/>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P3" i="12"/>
  <c r="U3" i="12" s="1"/>
  <c r="Z3" i="12" s="1"/>
  <c r="AE3" i="12" s="1"/>
  <c r="AJ3" i="12" s="1"/>
  <c r="AO3" i="12" s="1"/>
  <c r="AT3" i="12" s="1"/>
  <c r="AY3" i="12" s="1"/>
  <c r="BD3" i="12" s="1"/>
  <c r="O3" i="12"/>
  <c r="T3" i="12" s="1"/>
  <c r="Y3" i="12" s="1"/>
  <c r="AD3" i="12" s="1"/>
  <c r="AI3" i="12" s="1"/>
  <c r="AN3" i="12" s="1"/>
  <c r="AS3" i="12" s="1"/>
  <c r="AX3" i="12" s="1"/>
  <c r="BC3" i="12" s="1"/>
  <c r="N3" i="12"/>
  <c r="S3" i="12" s="1"/>
  <c r="X3" i="12" s="1"/>
  <c r="AC3" i="12" s="1"/>
  <c r="AH3" i="12" s="1"/>
  <c r="AM3" i="12" s="1"/>
  <c r="AR3" i="12" s="1"/>
  <c r="AW3" i="12" s="1"/>
  <c r="BB3" i="12" s="1"/>
  <c r="M3" i="12"/>
  <c r="R3" i="12" s="1"/>
  <c r="W3" i="12" s="1"/>
  <c r="AB3" i="12" s="1"/>
  <c r="AG3" i="12" s="1"/>
  <c r="AL3" i="12" s="1"/>
  <c r="AQ3" i="12" s="1"/>
  <c r="AV3" i="12" s="1"/>
  <c r="BA3" i="12" s="1"/>
  <c r="L3" i="12"/>
  <c r="Q3" i="12" s="1"/>
  <c r="V3" i="12" s="1"/>
  <c r="AA3" i="12" s="1"/>
  <c r="AF3" i="12" s="1"/>
  <c r="AK3" i="12" s="1"/>
  <c r="AP3" i="12" s="1"/>
  <c r="AU3" i="12" s="1"/>
  <c r="AZ3" i="12" s="1"/>
  <c r="F35" i="14" l="1"/>
  <c r="E35" i="14"/>
  <c r="D35" i="14"/>
  <c r="F29" i="14"/>
  <c r="F31" i="14" s="1"/>
  <c r="E29" i="14"/>
  <c r="E31" i="14" s="1"/>
  <c r="D29" i="14"/>
  <c r="D31" i="14" s="1"/>
  <c r="F22" i="14"/>
  <c r="F24" i="14" s="1"/>
  <c r="E22" i="14"/>
  <c r="E24" i="14" s="1"/>
  <c r="D22" i="14"/>
  <c r="D24" i="14" s="1"/>
  <c r="J8" i="12"/>
  <c r="J10" i="12" s="1"/>
  <c r="I8" i="12"/>
  <c r="I10" i="12" s="1"/>
  <c r="H8" i="12"/>
  <c r="H10" i="12" s="1"/>
  <c r="K8" i="12"/>
  <c r="K10" i="12" s="1"/>
  <c r="F4" i="12"/>
  <c r="F2" i="12"/>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AI2" i="12" s="1"/>
  <c r="AJ2" i="12" s="1"/>
  <c r="AK2" i="12" s="1"/>
  <c r="AL2" i="12" s="1"/>
  <c r="AM2" i="12" s="1"/>
  <c r="AN2" i="12" s="1"/>
  <c r="AO2" i="12" s="1"/>
  <c r="AP2" i="12" s="1"/>
  <c r="AQ2" i="12" s="1"/>
  <c r="AR2" i="12" s="1"/>
  <c r="AS2" i="12" s="1"/>
  <c r="AT2" i="12" s="1"/>
  <c r="AU2" i="12" s="1"/>
  <c r="AV2" i="12" s="1"/>
  <c r="AW2" i="12" s="1"/>
  <c r="AX2" i="12" s="1"/>
  <c r="AY2" i="12" s="1"/>
  <c r="AZ2" i="12" s="1"/>
  <c r="BA2" i="12" s="1"/>
  <c r="BB2" i="12" s="1"/>
  <c r="BC2" i="12" s="1"/>
  <c r="BD2" i="12" s="1"/>
  <c r="K58" i="10"/>
  <c r="K60" i="10" s="1"/>
  <c r="J58" i="10"/>
  <c r="J60" i="10" s="1"/>
  <c r="I58" i="10"/>
  <c r="I60" i="10" s="1"/>
  <c r="H58" i="10"/>
  <c r="H60" i="10" s="1"/>
  <c r="G58" i="10"/>
  <c r="G60" i="10" s="1"/>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F56" i="10"/>
  <c r="P55" i="10"/>
  <c r="U55" i="10" s="1"/>
  <c r="Z55" i="10" s="1"/>
  <c r="AE55" i="10" s="1"/>
  <c r="AJ55" i="10" s="1"/>
  <c r="AO55" i="10" s="1"/>
  <c r="AT55" i="10" s="1"/>
  <c r="AY55" i="10" s="1"/>
  <c r="BD55" i="10" s="1"/>
  <c r="O55" i="10"/>
  <c r="T55" i="10" s="1"/>
  <c r="Y55" i="10" s="1"/>
  <c r="AD55" i="10" s="1"/>
  <c r="AI55" i="10" s="1"/>
  <c r="AN55" i="10" s="1"/>
  <c r="AS55" i="10" s="1"/>
  <c r="AX55" i="10" s="1"/>
  <c r="BC55" i="10" s="1"/>
  <c r="N55" i="10"/>
  <c r="S55" i="10" s="1"/>
  <c r="X55" i="10" s="1"/>
  <c r="AC55" i="10" s="1"/>
  <c r="AH55" i="10" s="1"/>
  <c r="AM55" i="10" s="1"/>
  <c r="AR55" i="10" s="1"/>
  <c r="AW55" i="10" s="1"/>
  <c r="BB55" i="10" s="1"/>
  <c r="M55" i="10"/>
  <c r="R55" i="10" s="1"/>
  <c r="W55" i="10" s="1"/>
  <c r="AB55" i="10" s="1"/>
  <c r="AG55" i="10" s="1"/>
  <c r="AL55" i="10" s="1"/>
  <c r="AQ55" i="10" s="1"/>
  <c r="AV55" i="10" s="1"/>
  <c r="BA55" i="10" s="1"/>
  <c r="L55" i="10"/>
  <c r="Q55" i="10" s="1"/>
  <c r="V55" i="10" s="1"/>
  <c r="AA55" i="10" s="1"/>
  <c r="AF55" i="10" s="1"/>
  <c r="AK55" i="10" s="1"/>
  <c r="AP55" i="10" s="1"/>
  <c r="AU55" i="10" s="1"/>
  <c r="AZ55" i="10" s="1"/>
  <c r="F54" i="10"/>
  <c r="G54" i="10" s="1"/>
  <c r="H54" i="10" s="1"/>
  <c r="I54" i="10" s="1"/>
  <c r="J54" i="10" s="1"/>
  <c r="K54" i="10" s="1"/>
  <c r="L54" i="10" s="1"/>
  <c r="M54" i="10" s="1"/>
  <c r="N54" i="10" s="1"/>
  <c r="O54" i="10" s="1"/>
  <c r="P54" i="10" s="1"/>
  <c r="Q54" i="10" s="1"/>
  <c r="R54" i="10" s="1"/>
  <c r="S54" i="10" s="1"/>
  <c r="T54" i="10" s="1"/>
  <c r="U54" i="10" s="1"/>
  <c r="V54" i="10" s="1"/>
  <c r="W54" i="10" s="1"/>
  <c r="X54" i="10" s="1"/>
  <c r="Y54" i="10" s="1"/>
  <c r="Z54" i="10" s="1"/>
  <c r="AA54" i="10" s="1"/>
  <c r="AB54" i="10" s="1"/>
  <c r="AC54" i="10" s="1"/>
  <c r="AD54" i="10" s="1"/>
  <c r="AE54" i="10" s="1"/>
  <c r="AF54" i="10" s="1"/>
  <c r="AG54" i="10" s="1"/>
  <c r="AH54" i="10" s="1"/>
  <c r="AI54" i="10" s="1"/>
  <c r="AJ54" i="10" s="1"/>
  <c r="AK54" i="10" s="1"/>
  <c r="AL54" i="10" s="1"/>
  <c r="AM54" i="10" s="1"/>
  <c r="AN54" i="10" s="1"/>
  <c r="AO54" i="10" s="1"/>
  <c r="AP54" i="10" s="1"/>
  <c r="AQ54" i="10" s="1"/>
  <c r="AR54" i="10" s="1"/>
  <c r="AS54" i="10" s="1"/>
  <c r="AT54" i="10" s="1"/>
  <c r="AU54" i="10" s="1"/>
  <c r="AV54" i="10" s="1"/>
  <c r="AW54" i="10" s="1"/>
  <c r="AX54" i="10" s="1"/>
  <c r="AY54" i="10" s="1"/>
  <c r="AZ54" i="10" s="1"/>
  <c r="BA54" i="10" s="1"/>
  <c r="BB54" i="10" s="1"/>
  <c r="BC54" i="10" s="1"/>
  <c r="BD54" i="10" s="1"/>
  <c r="G7" i="10"/>
  <c r="G9" i="10" s="1"/>
  <c r="G10" i="10" s="1"/>
  <c r="G35" i="10"/>
  <c r="G36" i="10" s="1"/>
  <c r="H32" i="10" s="1"/>
  <c r="F30" i="10"/>
  <c r="G30" i="10" s="1"/>
  <c r="H30" i="10" s="1"/>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AG30" i="10" s="1"/>
  <c r="AH30" i="10" s="1"/>
  <c r="AI30" i="10" s="1"/>
  <c r="AJ30" i="10" s="1"/>
  <c r="AK30" i="10" s="1"/>
  <c r="AL30" i="10" s="1"/>
  <c r="AM30" i="10" s="1"/>
  <c r="AN30" i="10" s="1"/>
  <c r="AO30" i="10" s="1"/>
  <c r="AP30" i="10" s="1"/>
  <c r="AQ30" i="10" s="1"/>
  <c r="AR30" i="10" s="1"/>
  <c r="AS30" i="10" s="1"/>
  <c r="AT30" i="10" s="1"/>
  <c r="AU30" i="10" s="1"/>
  <c r="AV30" i="10" s="1"/>
  <c r="AW30" i="10" s="1"/>
  <c r="AX30" i="10" s="1"/>
  <c r="AY30" i="10" s="1"/>
  <c r="AZ30" i="10" s="1"/>
  <c r="BA30" i="10" s="1"/>
  <c r="BB30" i="10" s="1"/>
  <c r="BC30" i="10" s="1"/>
  <c r="BD30" i="10" s="1"/>
  <c r="P29" i="10"/>
  <c r="U29" i="10" s="1"/>
  <c r="Z29" i="10" s="1"/>
  <c r="AE29" i="10" s="1"/>
  <c r="AJ29" i="10" s="1"/>
  <c r="AO29" i="10" s="1"/>
  <c r="AT29" i="10" s="1"/>
  <c r="AY29" i="10" s="1"/>
  <c r="BD29" i="10" s="1"/>
  <c r="O29" i="10"/>
  <c r="T29" i="10" s="1"/>
  <c r="Y29" i="10" s="1"/>
  <c r="AD29" i="10" s="1"/>
  <c r="AI29" i="10" s="1"/>
  <c r="AN29" i="10" s="1"/>
  <c r="AS29" i="10" s="1"/>
  <c r="AX29" i="10" s="1"/>
  <c r="BC29" i="10" s="1"/>
  <c r="N29" i="10"/>
  <c r="S29" i="10" s="1"/>
  <c r="X29" i="10" s="1"/>
  <c r="AC29" i="10" s="1"/>
  <c r="AH29" i="10" s="1"/>
  <c r="AM29" i="10" s="1"/>
  <c r="AR29" i="10" s="1"/>
  <c r="AW29" i="10" s="1"/>
  <c r="BB29" i="10" s="1"/>
  <c r="M29" i="10"/>
  <c r="R29" i="10" s="1"/>
  <c r="W29" i="10" s="1"/>
  <c r="AB29" i="10" s="1"/>
  <c r="AG29" i="10" s="1"/>
  <c r="AL29" i="10" s="1"/>
  <c r="AQ29" i="10" s="1"/>
  <c r="AV29" i="10" s="1"/>
  <c r="BA29" i="10" s="1"/>
  <c r="L29" i="10"/>
  <c r="Q29" i="10" s="1"/>
  <c r="V29" i="10" s="1"/>
  <c r="AA29" i="10" s="1"/>
  <c r="AF29" i="10" s="1"/>
  <c r="AK29" i="10" s="1"/>
  <c r="AP29" i="10" s="1"/>
  <c r="AU29" i="10" s="1"/>
  <c r="AZ29" i="10" s="1"/>
  <c r="F28" i="10"/>
  <c r="G28" i="10" s="1"/>
  <c r="H28" i="10" s="1"/>
  <c r="I28" i="10" s="1"/>
  <c r="J28" i="10" s="1"/>
  <c r="K28" i="10" s="1"/>
  <c r="L28" i="10" s="1"/>
  <c r="M28" i="10" s="1"/>
  <c r="N28" i="10" s="1"/>
  <c r="O28" i="10" s="1"/>
  <c r="P28" i="10" s="1"/>
  <c r="Q28" i="10" s="1"/>
  <c r="R28" i="10" s="1"/>
  <c r="S28" i="10" s="1"/>
  <c r="T28" i="10" s="1"/>
  <c r="U28" i="10" s="1"/>
  <c r="V28" i="10" s="1"/>
  <c r="W28" i="10" s="1"/>
  <c r="X28" i="10" s="1"/>
  <c r="Y28" i="10" s="1"/>
  <c r="Z28" i="10" s="1"/>
  <c r="AA28" i="10" s="1"/>
  <c r="AB28" i="10" s="1"/>
  <c r="AC28" i="10" s="1"/>
  <c r="AD28" i="10" s="1"/>
  <c r="AE28" i="10" s="1"/>
  <c r="AF28" i="10" s="1"/>
  <c r="AG28" i="10" s="1"/>
  <c r="AH28" i="10" s="1"/>
  <c r="AI28" i="10" s="1"/>
  <c r="AJ28" i="10" s="1"/>
  <c r="AK28" i="10" s="1"/>
  <c r="AL28" i="10" s="1"/>
  <c r="AM28" i="10" s="1"/>
  <c r="AN28" i="10" s="1"/>
  <c r="AO28" i="10" s="1"/>
  <c r="AP28" i="10" s="1"/>
  <c r="AQ28" i="10" s="1"/>
  <c r="AR28" i="10" s="1"/>
  <c r="AS28" i="10" s="1"/>
  <c r="AT28" i="10" s="1"/>
  <c r="AU28" i="10" s="1"/>
  <c r="AV28" i="10" s="1"/>
  <c r="AW28" i="10" s="1"/>
  <c r="AX28" i="10" s="1"/>
  <c r="AY28" i="10" s="1"/>
  <c r="AZ28" i="10" s="1"/>
  <c r="BA28" i="10" s="1"/>
  <c r="BB28" i="10" s="1"/>
  <c r="BC28" i="10" s="1"/>
  <c r="BD28" i="10" s="1"/>
  <c r="F4" i="10"/>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AK4" i="10" s="1"/>
  <c r="AL4" i="10" s="1"/>
  <c r="AM4" i="10" s="1"/>
  <c r="AN4" i="10" s="1"/>
  <c r="AO4" i="10" s="1"/>
  <c r="AP4" i="10" s="1"/>
  <c r="AQ4" i="10" s="1"/>
  <c r="AR4" i="10" s="1"/>
  <c r="AS4" i="10" s="1"/>
  <c r="AT4" i="10" s="1"/>
  <c r="AU4" i="10" s="1"/>
  <c r="AV4" i="10" s="1"/>
  <c r="AW4" i="10" s="1"/>
  <c r="AX4" i="10" s="1"/>
  <c r="AY4" i="10" s="1"/>
  <c r="AZ4" i="10" s="1"/>
  <c r="BA4" i="10" s="1"/>
  <c r="BB4" i="10" s="1"/>
  <c r="BC4" i="10" s="1"/>
  <c r="BD4" i="10" s="1"/>
  <c r="P3" i="10"/>
  <c r="U3" i="10" s="1"/>
  <c r="Z3" i="10" s="1"/>
  <c r="AE3" i="10" s="1"/>
  <c r="AJ3" i="10" s="1"/>
  <c r="AO3" i="10" s="1"/>
  <c r="AT3" i="10" s="1"/>
  <c r="AY3" i="10" s="1"/>
  <c r="BD3" i="10" s="1"/>
  <c r="O3" i="10"/>
  <c r="T3" i="10" s="1"/>
  <c r="Y3" i="10" s="1"/>
  <c r="AD3" i="10" s="1"/>
  <c r="AI3" i="10" s="1"/>
  <c r="AN3" i="10" s="1"/>
  <c r="AS3" i="10" s="1"/>
  <c r="AX3" i="10" s="1"/>
  <c r="BC3" i="10" s="1"/>
  <c r="N3" i="10"/>
  <c r="S3" i="10" s="1"/>
  <c r="X3" i="10" s="1"/>
  <c r="AC3" i="10" s="1"/>
  <c r="AH3" i="10" s="1"/>
  <c r="AM3" i="10" s="1"/>
  <c r="AR3" i="10" s="1"/>
  <c r="AW3" i="10" s="1"/>
  <c r="BB3" i="10" s="1"/>
  <c r="M3" i="10"/>
  <c r="R3" i="10" s="1"/>
  <c r="W3" i="10" s="1"/>
  <c r="AB3" i="10" s="1"/>
  <c r="AG3" i="10" s="1"/>
  <c r="AL3" i="10" s="1"/>
  <c r="AQ3" i="10" s="1"/>
  <c r="AV3" i="10" s="1"/>
  <c r="BA3" i="10" s="1"/>
  <c r="L3" i="10"/>
  <c r="Q3" i="10" s="1"/>
  <c r="V3" i="10" s="1"/>
  <c r="AA3" i="10" s="1"/>
  <c r="AF3" i="10" s="1"/>
  <c r="AK3" i="10" s="1"/>
  <c r="AP3" i="10" s="1"/>
  <c r="AU3" i="10" s="1"/>
  <c r="AZ3" i="10" s="1"/>
  <c r="F2" i="10"/>
  <c r="G2" i="10" s="1"/>
  <c r="H2" i="10" s="1"/>
  <c r="I2" i="10" s="1"/>
  <c r="J2" i="10" s="1"/>
  <c r="K2" i="10" s="1"/>
  <c r="L2" i="10" s="1"/>
  <c r="M2" i="10" s="1"/>
  <c r="N2" i="10" s="1"/>
  <c r="O2" i="10" s="1"/>
  <c r="P2" i="10" s="1"/>
  <c r="Q2" i="10" s="1"/>
  <c r="R2" i="10" s="1"/>
  <c r="S2" i="10" s="1"/>
  <c r="T2" i="10" s="1"/>
  <c r="U2" i="10" s="1"/>
  <c r="V2" i="10" s="1"/>
  <c r="W2" i="10" s="1"/>
  <c r="X2" i="10" s="1"/>
  <c r="Y2" i="10" s="1"/>
  <c r="Z2" i="10" s="1"/>
  <c r="AA2" i="10" s="1"/>
  <c r="AB2" i="10" s="1"/>
  <c r="AC2" i="10" s="1"/>
  <c r="AD2" i="10" s="1"/>
  <c r="AE2" i="10" s="1"/>
  <c r="AF2" i="10" s="1"/>
  <c r="AG2" i="10" s="1"/>
  <c r="AH2" i="10" s="1"/>
  <c r="AI2" i="10" s="1"/>
  <c r="AJ2" i="10" s="1"/>
  <c r="AK2" i="10" s="1"/>
  <c r="AL2" i="10" s="1"/>
  <c r="AM2" i="10" s="1"/>
  <c r="AN2" i="10" s="1"/>
  <c r="AO2" i="10" s="1"/>
  <c r="AP2" i="10" s="1"/>
  <c r="AQ2" i="10" s="1"/>
  <c r="AR2" i="10" s="1"/>
  <c r="AS2" i="10" s="1"/>
  <c r="AT2" i="10" s="1"/>
  <c r="AU2" i="10" s="1"/>
  <c r="AV2" i="10" s="1"/>
  <c r="AW2" i="10" s="1"/>
  <c r="AX2" i="10" s="1"/>
  <c r="AY2" i="10" s="1"/>
  <c r="AZ2" i="10" s="1"/>
  <c r="BA2" i="10" s="1"/>
  <c r="BB2" i="10" s="1"/>
  <c r="BC2" i="10" s="1"/>
  <c r="BD2" i="10" s="1"/>
  <c r="BD111" i="9"/>
  <c r="BC111" i="9"/>
  <c r="BB111" i="9"/>
  <c r="BA111" i="9"/>
  <c r="AZ111" i="9"/>
  <c r="AY111" i="9"/>
  <c r="AX111" i="9"/>
  <c r="AW111" i="9"/>
  <c r="AV111" i="9"/>
  <c r="AU111" i="9"/>
  <c r="AT111" i="9"/>
  <c r="AS111" i="9"/>
  <c r="AR111" i="9"/>
  <c r="AQ111" i="9"/>
  <c r="AP111" i="9"/>
  <c r="AO111" i="9"/>
  <c r="AN111" i="9"/>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O111" i="9"/>
  <c r="N111" i="9"/>
  <c r="M111" i="9"/>
  <c r="L111" i="9"/>
  <c r="K111" i="9"/>
  <c r="J111" i="9"/>
  <c r="I111" i="9"/>
  <c r="H111" i="9"/>
  <c r="G111" i="9"/>
  <c r="F107" i="9"/>
  <c r="P106" i="9"/>
  <c r="U106" i="9" s="1"/>
  <c r="Z106" i="9" s="1"/>
  <c r="AE106" i="9" s="1"/>
  <c r="AJ106" i="9" s="1"/>
  <c r="AO106" i="9" s="1"/>
  <c r="AT106" i="9" s="1"/>
  <c r="AY106" i="9" s="1"/>
  <c r="BD106" i="9" s="1"/>
  <c r="O106" i="9"/>
  <c r="T106" i="9" s="1"/>
  <c r="Y106" i="9" s="1"/>
  <c r="AD106" i="9" s="1"/>
  <c r="AI106" i="9" s="1"/>
  <c r="AN106" i="9" s="1"/>
  <c r="AS106" i="9" s="1"/>
  <c r="AX106" i="9" s="1"/>
  <c r="BC106" i="9" s="1"/>
  <c r="N106" i="9"/>
  <c r="S106" i="9" s="1"/>
  <c r="X106" i="9" s="1"/>
  <c r="AC106" i="9" s="1"/>
  <c r="AH106" i="9" s="1"/>
  <c r="AM106" i="9" s="1"/>
  <c r="AR106" i="9" s="1"/>
  <c r="AW106" i="9" s="1"/>
  <c r="BB106" i="9" s="1"/>
  <c r="M106" i="9"/>
  <c r="R106" i="9" s="1"/>
  <c r="W106" i="9" s="1"/>
  <c r="AB106" i="9" s="1"/>
  <c r="AG106" i="9" s="1"/>
  <c r="AL106" i="9" s="1"/>
  <c r="AQ106" i="9" s="1"/>
  <c r="AV106" i="9" s="1"/>
  <c r="BA106" i="9" s="1"/>
  <c r="L106" i="9"/>
  <c r="Q106" i="9" s="1"/>
  <c r="V106" i="9" s="1"/>
  <c r="AA106" i="9" s="1"/>
  <c r="AF106" i="9" s="1"/>
  <c r="AK106" i="9" s="1"/>
  <c r="AP106" i="9" s="1"/>
  <c r="AU106" i="9" s="1"/>
  <c r="AZ106" i="9" s="1"/>
  <c r="F105" i="9"/>
  <c r="G105" i="9" s="1"/>
  <c r="H105" i="9" s="1"/>
  <c r="I105" i="9" s="1"/>
  <c r="J105" i="9" s="1"/>
  <c r="K105" i="9" s="1"/>
  <c r="L105" i="9" s="1"/>
  <c r="M105" i="9" s="1"/>
  <c r="N105" i="9" s="1"/>
  <c r="O105" i="9" s="1"/>
  <c r="P105" i="9" s="1"/>
  <c r="Q105" i="9" s="1"/>
  <c r="R105" i="9" s="1"/>
  <c r="S105" i="9" s="1"/>
  <c r="T105" i="9" s="1"/>
  <c r="U105" i="9" s="1"/>
  <c r="V105" i="9" s="1"/>
  <c r="W105" i="9" s="1"/>
  <c r="X105" i="9" s="1"/>
  <c r="Y105" i="9" s="1"/>
  <c r="Z105" i="9" s="1"/>
  <c r="AA105" i="9" s="1"/>
  <c r="AB105" i="9" s="1"/>
  <c r="AC105" i="9" s="1"/>
  <c r="AD105" i="9" s="1"/>
  <c r="AE105" i="9" s="1"/>
  <c r="AF105" i="9" s="1"/>
  <c r="AG105" i="9" s="1"/>
  <c r="AH105" i="9" s="1"/>
  <c r="AI105" i="9" s="1"/>
  <c r="AJ105" i="9" s="1"/>
  <c r="AK105" i="9" s="1"/>
  <c r="AL105" i="9" s="1"/>
  <c r="AM105" i="9" s="1"/>
  <c r="AN105" i="9" s="1"/>
  <c r="AO105" i="9" s="1"/>
  <c r="AP105" i="9" s="1"/>
  <c r="AQ105" i="9" s="1"/>
  <c r="AR105" i="9" s="1"/>
  <c r="AS105" i="9" s="1"/>
  <c r="AT105" i="9" s="1"/>
  <c r="AU105" i="9" s="1"/>
  <c r="AV105" i="9" s="1"/>
  <c r="AW105" i="9" s="1"/>
  <c r="AX105" i="9" s="1"/>
  <c r="AY105" i="9" s="1"/>
  <c r="AZ105" i="9" s="1"/>
  <c r="BA105" i="9" s="1"/>
  <c r="BB105" i="9" s="1"/>
  <c r="BC105" i="9" s="1"/>
  <c r="BD105" i="9" s="1"/>
  <c r="G86" i="9"/>
  <c r="F81" i="9"/>
  <c r="P80" i="9"/>
  <c r="U80" i="9" s="1"/>
  <c r="Z80" i="9" s="1"/>
  <c r="AE80" i="9" s="1"/>
  <c r="AJ80" i="9" s="1"/>
  <c r="AO80" i="9" s="1"/>
  <c r="AT80" i="9" s="1"/>
  <c r="AY80" i="9" s="1"/>
  <c r="BD80" i="9" s="1"/>
  <c r="O80" i="9"/>
  <c r="T80" i="9" s="1"/>
  <c r="Y80" i="9" s="1"/>
  <c r="AD80" i="9" s="1"/>
  <c r="AI80" i="9" s="1"/>
  <c r="AN80" i="9" s="1"/>
  <c r="AS80" i="9" s="1"/>
  <c r="AX80" i="9" s="1"/>
  <c r="BC80" i="9" s="1"/>
  <c r="N80" i="9"/>
  <c r="S80" i="9" s="1"/>
  <c r="X80" i="9" s="1"/>
  <c r="AC80" i="9" s="1"/>
  <c r="AH80" i="9" s="1"/>
  <c r="AM80" i="9" s="1"/>
  <c r="AR80" i="9" s="1"/>
  <c r="AW80" i="9" s="1"/>
  <c r="BB80" i="9" s="1"/>
  <c r="M80" i="9"/>
  <c r="R80" i="9" s="1"/>
  <c r="W80" i="9" s="1"/>
  <c r="AB80" i="9" s="1"/>
  <c r="AG80" i="9" s="1"/>
  <c r="AL80" i="9" s="1"/>
  <c r="AQ80" i="9" s="1"/>
  <c r="AV80" i="9" s="1"/>
  <c r="BA80" i="9" s="1"/>
  <c r="L80" i="9"/>
  <c r="Q80" i="9" s="1"/>
  <c r="V80" i="9" s="1"/>
  <c r="AA80" i="9" s="1"/>
  <c r="AF80" i="9" s="1"/>
  <c r="AK80" i="9" s="1"/>
  <c r="AP80" i="9" s="1"/>
  <c r="AU80" i="9" s="1"/>
  <c r="AZ80" i="9" s="1"/>
  <c r="F79" i="9"/>
  <c r="G79" i="9" s="1"/>
  <c r="H79" i="9" s="1"/>
  <c r="I79" i="9" s="1"/>
  <c r="J79" i="9" s="1"/>
  <c r="K79" i="9" s="1"/>
  <c r="L79" i="9" s="1"/>
  <c r="M79" i="9" s="1"/>
  <c r="N79" i="9" s="1"/>
  <c r="O79" i="9" s="1"/>
  <c r="P79" i="9" s="1"/>
  <c r="Q79" i="9" s="1"/>
  <c r="R79" i="9" s="1"/>
  <c r="S79" i="9" s="1"/>
  <c r="T79" i="9" s="1"/>
  <c r="U79" i="9" s="1"/>
  <c r="V79" i="9" s="1"/>
  <c r="W79" i="9" s="1"/>
  <c r="X79" i="9" s="1"/>
  <c r="Y79" i="9" s="1"/>
  <c r="Z79" i="9" s="1"/>
  <c r="AA79" i="9" s="1"/>
  <c r="AB79" i="9" s="1"/>
  <c r="AC79" i="9" s="1"/>
  <c r="AD79" i="9" s="1"/>
  <c r="AE79" i="9" s="1"/>
  <c r="AF79" i="9" s="1"/>
  <c r="AG79" i="9" s="1"/>
  <c r="AH79" i="9" s="1"/>
  <c r="AI79" i="9" s="1"/>
  <c r="AJ79" i="9" s="1"/>
  <c r="AK79" i="9" s="1"/>
  <c r="AL79" i="9" s="1"/>
  <c r="AM79" i="9" s="1"/>
  <c r="AN79" i="9" s="1"/>
  <c r="AO79" i="9" s="1"/>
  <c r="AP79" i="9" s="1"/>
  <c r="AQ79" i="9" s="1"/>
  <c r="AR79" i="9" s="1"/>
  <c r="AS79" i="9" s="1"/>
  <c r="AT79" i="9" s="1"/>
  <c r="AU79" i="9" s="1"/>
  <c r="AV79" i="9" s="1"/>
  <c r="AW79" i="9" s="1"/>
  <c r="AX79" i="9" s="1"/>
  <c r="AY79" i="9" s="1"/>
  <c r="AZ79" i="9" s="1"/>
  <c r="BA79" i="9" s="1"/>
  <c r="BB79" i="9" s="1"/>
  <c r="BC79" i="9" s="1"/>
  <c r="BD79" i="9" s="1"/>
  <c r="K70" i="9"/>
  <c r="K72" i="9" s="1"/>
  <c r="J70" i="9"/>
  <c r="J72" i="9" s="1"/>
  <c r="I70" i="9"/>
  <c r="I72" i="9" s="1"/>
  <c r="H70" i="9"/>
  <c r="H72" i="9" s="1"/>
  <c r="G70" i="9"/>
  <c r="G72" i="9" s="1"/>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F68" i="9"/>
  <c r="G68" i="9" s="1"/>
  <c r="H68" i="9" s="1"/>
  <c r="I68" i="9" s="1"/>
  <c r="J68" i="9" s="1"/>
  <c r="K68" i="9" s="1"/>
  <c r="L68" i="9" s="1"/>
  <c r="M68" i="9" s="1"/>
  <c r="N68" i="9" s="1"/>
  <c r="O68" i="9" s="1"/>
  <c r="P68" i="9" s="1"/>
  <c r="Q68" i="9" s="1"/>
  <c r="R68" i="9" s="1"/>
  <c r="S68" i="9" s="1"/>
  <c r="T68" i="9" s="1"/>
  <c r="U68" i="9" s="1"/>
  <c r="V68" i="9" s="1"/>
  <c r="W68" i="9" s="1"/>
  <c r="X68" i="9" s="1"/>
  <c r="Y68" i="9" s="1"/>
  <c r="Z68" i="9" s="1"/>
  <c r="AA68" i="9" s="1"/>
  <c r="AB68" i="9" s="1"/>
  <c r="AC68" i="9" s="1"/>
  <c r="AD68" i="9" s="1"/>
  <c r="AE68" i="9" s="1"/>
  <c r="AF68" i="9" s="1"/>
  <c r="AG68" i="9" s="1"/>
  <c r="AH68" i="9" s="1"/>
  <c r="AI68" i="9" s="1"/>
  <c r="AJ68" i="9" s="1"/>
  <c r="AK68" i="9" s="1"/>
  <c r="AL68" i="9" s="1"/>
  <c r="AM68" i="9" s="1"/>
  <c r="AN68" i="9" s="1"/>
  <c r="AO68" i="9" s="1"/>
  <c r="AP68" i="9" s="1"/>
  <c r="AQ68" i="9" s="1"/>
  <c r="AR68" i="9" s="1"/>
  <c r="AS68" i="9" s="1"/>
  <c r="AT68" i="9" s="1"/>
  <c r="AU68" i="9" s="1"/>
  <c r="AV68" i="9" s="1"/>
  <c r="AW68" i="9" s="1"/>
  <c r="AX68" i="9" s="1"/>
  <c r="AY68" i="9" s="1"/>
  <c r="AZ68" i="9" s="1"/>
  <c r="BA68" i="9" s="1"/>
  <c r="BB68" i="9" s="1"/>
  <c r="BC68" i="9" s="1"/>
  <c r="BD68" i="9" s="1"/>
  <c r="P67" i="9"/>
  <c r="U67" i="9" s="1"/>
  <c r="Z67" i="9" s="1"/>
  <c r="AE67" i="9" s="1"/>
  <c r="AJ67" i="9" s="1"/>
  <c r="AO67" i="9" s="1"/>
  <c r="AT67" i="9" s="1"/>
  <c r="AY67" i="9" s="1"/>
  <c r="BD67" i="9" s="1"/>
  <c r="O67" i="9"/>
  <c r="T67" i="9" s="1"/>
  <c r="Y67" i="9" s="1"/>
  <c r="AD67" i="9" s="1"/>
  <c r="AI67" i="9" s="1"/>
  <c r="AN67" i="9" s="1"/>
  <c r="AS67" i="9" s="1"/>
  <c r="AX67" i="9" s="1"/>
  <c r="BC67" i="9" s="1"/>
  <c r="N67" i="9"/>
  <c r="S67" i="9" s="1"/>
  <c r="X67" i="9" s="1"/>
  <c r="AC67" i="9" s="1"/>
  <c r="AH67" i="9" s="1"/>
  <c r="AM67" i="9" s="1"/>
  <c r="AR67" i="9" s="1"/>
  <c r="AW67" i="9" s="1"/>
  <c r="BB67" i="9" s="1"/>
  <c r="M67" i="9"/>
  <c r="R67" i="9" s="1"/>
  <c r="W67" i="9" s="1"/>
  <c r="AB67" i="9" s="1"/>
  <c r="AG67" i="9" s="1"/>
  <c r="AL67" i="9" s="1"/>
  <c r="AQ67" i="9" s="1"/>
  <c r="AV67" i="9" s="1"/>
  <c r="BA67" i="9" s="1"/>
  <c r="L67" i="9"/>
  <c r="Q67" i="9" s="1"/>
  <c r="V67" i="9" s="1"/>
  <c r="AA67" i="9" s="1"/>
  <c r="AF67" i="9" s="1"/>
  <c r="AK67" i="9" s="1"/>
  <c r="AP67" i="9" s="1"/>
  <c r="AU67" i="9" s="1"/>
  <c r="AZ67" i="9" s="1"/>
  <c r="F66" i="9"/>
  <c r="G66" i="9" s="1"/>
  <c r="H66" i="9" s="1"/>
  <c r="I66" i="9" s="1"/>
  <c r="J66" i="9" s="1"/>
  <c r="K66" i="9" s="1"/>
  <c r="L66" i="9" s="1"/>
  <c r="M66" i="9" s="1"/>
  <c r="N66" i="9" s="1"/>
  <c r="O66" i="9" s="1"/>
  <c r="P66" i="9" s="1"/>
  <c r="Q66" i="9" s="1"/>
  <c r="R66" i="9" s="1"/>
  <c r="S66" i="9" s="1"/>
  <c r="T66" i="9" s="1"/>
  <c r="U66" i="9" s="1"/>
  <c r="V66" i="9" s="1"/>
  <c r="W66" i="9" s="1"/>
  <c r="X66" i="9" s="1"/>
  <c r="Y66" i="9" s="1"/>
  <c r="Z66" i="9" s="1"/>
  <c r="AA66" i="9" s="1"/>
  <c r="AB66" i="9" s="1"/>
  <c r="AC66" i="9" s="1"/>
  <c r="AD66" i="9" s="1"/>
  <c r="AE66" i="9" s="1"/>
  <c r="AF66" i="9" s="1"/>
  <c r="AG66" i="9" s="1"/>
  <c r="AH66" i="9" s="1"/>
  <c r="AI66" i="9" s="1"/>
  <c r="AJ66" i="9" s="1"/>
  <c r="AK66" i="9" s="1"/>
  <c r="AL66" i="9" s="1"/>
  <c r="AM66" i="9" s="1"/>
  <c r="AN66" i="9" s="1"/>
  <c r="AO66" i="9" s="1"/>
  <c r="AP66" i="9" s="1"/>
  <c r="AQ66" i="9" s="1"/>
  <c r="AR66" i="9" s="1"/>
  <c r="AS66" i="9" s="1"/>
  <c r="AT66" i="9" s="1"/>
  <c r="AU66" i="9" s="1"/>
  <c r="AV66" i="9" s="1"/>
  <c r="AW66" i="9" s="1"/>
  <c r="AX66" i="9" s="1"/>
  <c r="AY66" i="9" s="1"/>
  <c r="AZ66" i="9" s="1"/>
  <c r="BA66" i="9" s="1"/>
  <c r="BB66" i="9" s="1"/>
  <c r="BC66" i="9" s="1"/>
  <c r="BD66" i="9" s="1"/>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G60" i="9"/>
  <c r="F56" i="9"/>
  <c r="G56" i="9" s="1"/>
  <c r="H56" i="9" s="1"/>
  <c r="I56" i="9" s="1"/>
  <c r="J56" i="9" s="1"/>
  <c r="K56" i="9" s="1"/>
  <c r="L56" i="9" s="1"/>
  <c r="M56" i="9" s="1"/>
  <c r="N56" i="9" s="1"/>
  <c r="O56" i="9" s="1"/>
  <c r="P56" i="9" s="1"/>
  <c r="Q56" i="9" s="1"/>
  <c r="R56" i="9" s="1"/>
  <c r="S56" i="9" s="1"/>
  <c r="T56" i="9" s="1"/>
  <c r="U56" i="9" s="1"/>
  <c r="V56" i="9" s="1"/>
  <c r="W56" i="9" s="1"/>
  <c r="X56" i="9" s="1"/>
  <c r="Y56" i="9" s="1"/>
  <c r="Z56" i="9" s="1"/>
  <c r="AA56" i="9" s="1"/>
  <c r="AB56" i="9" s="1"/>
  <c r="AC56" i="9" s="1"/>
  <c r="AD56" i="9" s="1"/>
  <c r="AE56" i="9" s="1"/>
  <c r="AF56" i="9" s="1"/>
  <c r="AG56" i="9" s="1"/>
  <c r="AH56" i="9" s="1"/>
  <c r="AI56" i="9" s="1"/>
  <c r="AJ56" i="9" s="1"/>
  <c r="AK56" i="9" s="1"/>
  <c r="AL56" i="9" s="1"/>
  <c r="AM56" i="9" s="1"/>
  <c r="AN56" i="9" s="1"/>
  <c r="AO56" i="9" s="1"/>
  <c r="AP56" i="9" s="1"/>
  <c r="AQ56" i="9" s="1"/>
  <c r="AR56" i="9" s="1"/>
  <c r="AS56" i="9" s="1"/>
  <c r="AT56" i="9" s="1"/>
  <c r="AU56" i="9" s="1"/>
  <c r="AV56" i="9" s="1"/>
  <c r="AW56" i="9" s="1"/>
  <c r="AX56" i="9" s="1"/>
  <c r="AY56" i="9" s="1"/>
  <c r="AZ56" i="9" s="1"/>
  <c r="BA56" i="9" s="1"/>
  <c r="BB56" i="9" s="1"/>
  <c r="BC56" i="9" s="1"/>
  <c r="BD56" i="9" s="1"/>
  <c r="P55" i="9"/>
  <c r="U55" i="9" s="1"/>
  <c r="Z55" i="9" s="1"/>
  <c r="AE55" i="9" s="1"/>
  <c r="AJ55" i="9" s="1"/>
  <c r="AO55" i="9" s="1"/>
  <c r="AT55" i="9" s="1"/>
  <c r="AY55" i="9" s="1"/>
  <c r="BD55" i="9" s="1"/>
  <c r="O55" i="9"/>
  <c r="T55" i="9" s="1"/>
  <c r="Y55" i="9" s="1"/>
  <c r="AD55" i="9" s="1"/>
  <c r="AI55" i="9" s="1"/>
  <c r="AN55" i="9" s="1"/>
  <c r="AS55" i="9" s="1"/>
  <c r="AX55" i="9" s="1"/>
  <c r="BC55" i="9" s="1"/>
  <c r="N55" i="9"/>
  <c r="S55" i="9" s="1"/>
  <c r="X55" i="9" s="1"/>
  <c r="AC55" i="9" s="1"/>
  <c r="AH55" i="9" s="1"/>
  <c r="AM55" i="9" s="1"/>
  <c r="AR55" i="9" s="1"/>
  <c r="AW55" i="9" s="1"/>
  <c r="BB55" i="9" s="1"/>
  <c r="M55" i="9"/>
  <c r="R55" i="9" s="1"/>
  <c r="W55" i="9" s="1"/>
  <c r="AB55" i="9" s="1"/>
  <c r="AG55" i="9" s="1"/>
  <c r="AL55" i="9" s="1"/>
  <c r="AQ55" i="9" s="1"/>
  <c r="AV55" i="9" s="1"/>
  <c r="BA55" i="9" s="1"/>
  <c r="L55" i="9"/>
  <c r="Q55" i="9" s="1"/>
  <c r="V55" i="9" s="1"/>
  <c r="AA55" i="9" s="1"/>
  <c r="AF55" i="9" s="1"/>
  <c r="AK55" i="9" s="1"/>
  <c r="AP55" i="9" s="1"/>
  <c r="AU55" i="9" s="1"/>
  <c r="AZ55" i="9" s="1"/>
  <c r="F54" i="9"/>
  <c r="G54" i="9" s="1"/>
  <c r="H54" i="9" s="1"/>
  <c r="I54" i="9" s="1"/>
  <c r="J54" i="9" s="1"/>
  <c r="K54" i="9" s="1"/>
  <c r="L54" i="9" s="1"/>
  <c r="M54" i="9" s="1"/>
  <c r="N54" i="9" s="1"/>
  <c r="O54" i="9" s="1"/>
  <c r="P54" i="9" s="1"/>
  <c r="Q54" i="9" s="1"/>
  <c r="R54" i="9" s="1"/>
  <c r="S54" i="9" s="1"/>
  <c r="T54" i="9" s="1"/>
  <c r="U54" i="9" s="1"/>
  <c r="V54" i="9" s="1"/>
  <c r="W54" i="9" s="1"/>
  <c r="X54" i="9" s="1"/>
  <c r="Y54" i="9" s="1"/>
  <c r="Z54" i="9" s="1"/>
  <c r="AA54" i="9" s="1"/>
  <c r="AB54" i="9" s="1"/>
  <c r="AC54" i="9" s="1"/>
  <c r="AD54" i="9" s="1"/>
  <c r="AE54" i="9" s="1"/>
  <c r="AF54" i="9" s="1"/>
  <c r="AG54" i="9" s="1"/>
  <c r="AH54" i="9" s="1"/>
  <c r="AI54" i="9" s="1"/>
  <c r="AJ54" i="9" s="1"/>
  <c r="AK54" i="9" s="1"/>
  <c r="AL54" i="9" s="1"/>
  <c r="AM54" i="9" s="1"/>
  <c r="AN54" i="9" s="1"/>
  <c r="AO54" i="9" s="1"/>
  <c r="AP54" i="9" s="1"/>
  <c r="AQ54" i="9" s="1"/>
  <c r="AR54" i="9" s="1"/>
  <c r="AS54" i="9" s="1"/>
  <c r="AT54" i="9" s="1"/>
  <c r="AU54" i="9" s="1"/>
  <c r="AV54" i="9" s="1"/>
  <c r="AW54" i="9" s="1"/>
  <c r="AX54" i="9" s="1"/>
  <c r="AY54" i="9" s="1"/>
  <c r="AZ54" i="9" s="1"/>
  <c r="BA54" i="9" s="1"/>
  <c r="BB54" i="9" s="1"/>
  <c r="BC54" i="9" s="1"/>
  <c r="BD54" i="9" s="1"/>
  <c r="G35" i="9"/>
  <c r="G36" i="9" s="1"/>
  <c r="H32" i="9" s="1"/>
  <c r="F30" i="9"/>
  <c r="G30" i="9" s="1"/>
  <c r="H30" i="9" s="1"/>
  <c r="I30" i="9" s="1"/>
  <c r="J30" i="9" s="1"/>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AG30" i="9" s="1"/>
  <c r="AH30" i="9" s="1"/>
  <c r="AI30" i="9" s="1"/>
  <c r="AJ30" i="9" s="1"/>
  <c r="AK30" i="9" s="1"/>
  <c r="AL30" i="9" s="1"/>
  <c r="AM30" i="9" s="1"/>
  <c r="AN30" i="9" s="1"/>
  <c r="AO30" i="9" s="1"/>
  <c r="AP30" i="9" s="1"/>
  <c r="AQ30" i="9" s="1"/>
  <c r="AR30" i="9" s="1"/>
  <c r="AS30" i="9" s="1"/>
  <c r="AT30" i="9" s="1"/>
  <c r="AU30" i="9" s="1"/>
  <c r="AV30" i="9" s="1"/>
  <c r="AW30" i="9" s="1"/>
  <c r="AX30" i="9" s="1"/>
  <c r="AY30" i="9" s="1"/>
  <c r="AZ30" i="9" s="1"/>
  <c r="BA30" i="9" s="1"/>
  <c r="BB30" i="9" s="1"/>
  <c r="BC30" i="9" s="1"/>
  <c r="BD30" i="9" s="1"/>
  <c r="P29" i="9"/>
  <c r="U29" i="9" s="1"/>
  <c r="Z29" i="9" s="1"/>
  <c r="AE29" i="9" s="1"/>
  <c r="AJ29" i="9" s="1"/>
  <c r="AO29" i="9" s="1"/>
  <c r="AT29" i="9" s="1"/>
  <c r="AY29" i="9" s="1"/>
  <c r="BD29" i="9" s="1"/>
  <c r="O29" i="9"/>
  <c r="T29" i="9" s="1"/>
  <c r="Y29" i="9" s="1"/>
  <c r="AD29" i="9" s="1"/>
  <c r="AI29" i="9" s="1"/>
  <c r="AN29" i="9" s="1"/>
  <c r="AS29" i="9" s="1"/>
  <c r="AX29" i="9" s="1"/>
  <c r="BC29" i="9" s="1"/>
  <c r="N29" i="9"/>
  <c r="S29" i="9" s="1"/>
  <c r="X29" i="9" s="1"/>
  <c r="AC29" i="9" s="1"/>
  <c r="AH29" i="9" s="1"/>
  <c r="AM29" i="9" s="1"/>
  <c r="AR29" i="9" s="1"/>
  <c r="AW29" i="9" s="1"/>
  <c r="BB29" i="9" s="1"/>
  <c r="M29" i="9"/>
  <c r="R29" i="9" s="1"/>
  <c r="W29" i="9" s="1"/>
  <c r="AB29" i="9" s="1"/>
  <c r="AG29" i="9" s="1"/>
  <c r="AL29" i="9" s="1"/>
  <c r="AQ29" i="9" s="1"/>
  <c r="AV29" i="9" s="1"/>
  <c r="BA29" i="9" s="1"/>
  <c r="L29" i="9"/>
  <c r="Q29" i="9" s="1"/>
  <c r="V29" i="9" s="1"/>
  <c r="AA29" i="9" s="1"/>
  <c r="AF29" i="9" s="1"/>
  <c r="AK29" i="9" s="1"/>
  <c r="AP29" i="9" s="1"/>
  <c r="AU29" i="9" s="1"/>
  <c r="AZ29" i="9" s="1"/>
  <c r="F28" i="9"/>
  <c r="G28" i="9" s="1"/>
  <c r="H28" i="9" s="1"/>
  <c r="I28" i="9" s="1"/>
  <c r="J28" i="9" s="1"/>
  <c r="K28" i="9" s="1"/>
  <c r="L28" i="9" s="1"/>
  <c r="M28" i="9" s="1"/>
  <c r="N28" i="9" s="1"/>
  <c r="O28" i="9" s="1"/>
  <c r="P28" i="9" s="1"/>
  <c r="Q28" i="9" s="1"/>
  <c r="R28" i="9" s="1"/>
  <c r="S28" i="9" s="1"/>
  <c r="T28" i="9" s="1"/>
  <c r="U28" i="9" s="1"/>
  <c r="V28" i="9" s="1"/>
  <c r="W28" i="9" s="1"/>
  <c r="X28" i="9" s="1"/>
  <c r="Y28" i="9" s="1"/>
  <c r="Z28" i="9" s="1"/>
  <c r="AA28" i="9" s="1"/>
  <c r="AB28" i="9" s="1"/>
  <c r="AC28" i="9" s="1"/>
  <c r="AD28" i="9" s="1"/>
  <c r="AE28" i="9" s="1"/>
  <c r="AF28" i="9" s="1"/>
  <c r="AG28" i="9" s="1"/>
  <c r="AH28" i="9" s="1"/>
  <c r="AI28" i="9" s="1"/>
  <c r="AJ28" i="9" s="1"/>
  <c r="AK28" i="9" s="1"/>
  <c r="AL28" i="9" s="1"/>
  <c r="AM28" i="9" s="1"/>
  <c r="AN28" i="9" s="1"/>
  <c r="AO28" i="9" s="1"/>
  <c r="AP28" i="9" s="1"/>
  <c r="AQ28" i="9" s="1"/>
  <c r="AR28" i="9" s="1"/>
  <c r="AS28" i="9" s="1"/>
  <c r="AT28" i="9" s="1"/>
  <c r="AU28" i="9" s="1"/>
  <c r="AV28" i="9" s="1"/>
  <c r="AW28" i="9" s="1"/>
  <c r="AX28" i="9" s="1"/>
  <c r="AY28" i="9" s="1"/>
  <c r="AZ28" i="9" s="1"/>
  <c r="BA28" i="9" s="1"/>
  <c r="BB28" i="9" s="1"/>
  <c r="BC28" i="9" s="1"/>
  <c r="BD28" i="9" s="1"/>
  <c r="G7" i="9"/>
  <c r="F4" i="9"/>
  <c r="P3" i="9"/>
  <c r="U3" i="9" s="1"/>
  <c r="Z3" i="9" s="1"/>
  <c r="AE3" i="9" s="1"/>
  <c r="AJ3" i="9" s="1"/>
  <c r="AO3" i="9" s="1"/>
  <c r="AT3" i="9" s="1"/>
  <c r="AY3" i="9" s="1"/>
  <c r="BD3" i="9" s="1"/>
  <c r="O3" i="9"/>
  <c r="T3" i="9" s="1"/>
  <c r="Y3" i="9" s="1"/>
  <c r="AD3" i="9" s="1"/>
  <c r="AI3" i="9" s="1"/>
  <c r="AN3" i="9" s="1"/>
  <c r="AS3" i="9" s="1"/>
  <c r="AX3" i="9" s="1"/>
  <c r="BC3" i="9" s="1"/>
  <c r="N3" i="9"/>
  <c r="S3" i="9" s="1"/>
  <c r="X3" i="9" s="1"/>
  <c r="AC3" i="9" s="1"/>
  <c r="AH3" i="9" s="1"/>
  <c r="AM3" i="9" s="1"/>
  <c r="AR3" i="9" s="1"/>
  <c r="AW3" i="9" s="1"/>
  <c r="BB3" i="9" s="1"/>
  <c r="M3" i="9"/>
  <c r="R3" i="9" s="1"/>
  <c r="W3" i="9" s="1"/>
  <c r="AB3" i="9" s="1"/>
  <c r="AG3" i="9" s="1"/>
  <c r="AL3" i="9" s="1"/>
  <c r="AQ3" i="9" s="1"/>
  <c r="AV3" i="9" s="1"/>
  <c r="BA3" i="9" s="1"/>
  <c r="L3" i="9"/>
  <c r="Q3" i="9" s="1"/>
  <c r="V3" i="9" s="1"/>
  <c r="AA3" i="9" s="1"/>
  <c r="AF3" i="9" s="1"/>
  <c r="AK3" i="9" s="1"/>
  <c r="AP3" i="9" s="1"/>
  <c r="AU3" i="9" s="1"/>
  <c r="AZ3" i="9" s="1"/>
  <c r="F2" i="9"/>
  <c r="G2" i="9" s="1"/>
  <c r="H2" i="9" s="1"/>
  <c r="I2" i="9" s="1"/>
  <c r="J2" i="9" s="1"/>
  <c r="K2" i="9" s="1"/>
  <c r="L2" i="9" s="1"/>
  <c r="M2" i="9" s="1"/>
  <c r="N2" i="9" s="1"/>
  <c r="O2" i="9" s="1"/>
  <c r="P2" i="9" s="1"/>
  <c r="Q2" i="9" s="1"/>
  <c r="R2" i="9" s="1"/>
  <c r="S2" i="9" s="1"/>
  <c r="T2" i="9" s="1"/>
  <c r="U2" i="9" s="1"/>
  <c r="V2" i="9" s="1"/>
  <c r="W2" i="9" s="1"/>
  <c r="X2" i="9" s="1"/>
  <c r="Y2" i="9" s="1"/>
  <c r="Z2" i="9" s="1"/>
  <c r="AA2" i="9" s="1"/>
  <c r="AB2" i="9" s="1"/>
  <c r="AC2" i="9" s="1"/>
  <c r="AD2" i="9" s="1"/>
  <c r="AE2" i="9" s="1"/>
  <c r="AF2" i="9" s="1"/>
  <c r="AG2" i="9" s="1"/>
  <c r="AH2" i="9" s="1"/>
  <c r="AI2" i="9" s="1"/>
  <c r="AJ2" i="9" s="1"/>
  <c r="AK2" i="9" s="1"/>
  <c r="AL2" i="9" s="1"/>
  <c r="AM2" i="9" s="1"/>
  <c r="AN2" i="9" s="1"/>
  <c r="AO2" i="9" s="1"/>
  <c r="AP2" i="9" s="1"/>
  <c r="AQ2" i="9" s="1"/>
  <c r="AR2" i="9" s="1"/>
  <c r="AS2" i="9" s="1"/>
  <c r="AT2" i="9" s="1"/>
  <c r="AU2" i="9" s="1"/>
  <c r="AV2" i="9" s="1"/>
  <c r="AW2" i="9" s="1"/>
  <c r="AX2" i="9" s="1"/>
  <c r="AY2" i="9" s="1"/>
  <c r="AZ2" i="9" s="1"/>
  <c r="BA2" i="9" s="1"/>
  <c r="BB2" i="9" s="1"/>
  <c r="BC2" i="9" s="1"/>
  <c r="BD2" i="9" s="1"/>
  <c r="D36" i="8"/>
  <c r="D35" i="8"/>
  <c r="G29" i="8"/>
  <c r="D20" i="8"/>
  <c r="D19" i="8"/>
  <c r="D36" i="7"/>
  <c r="D35" i="7"/>
  <c r="G29" i="7"/>
  <c r="D20" i="7"/>
  <c r="D19" i="7"/>
  <c r="E44" i="6"/>
  <c r="E45" i="6" s="1"/>
  <c r="E46" i="6" s="1"/>
  <c r="D36" i="6"/>
  <c r="D35" i="6"/>
  <c r="G29" i="6"/>
  <c r="D20" i="6"/>
  <c r="D19" i="6"/>
  <c r="E36" i="14" l="1"/>
  <c r="E62" i="9"/>
  <c r="E8" i="6" s="1"/>
  <c r="E8" i="7" s="1"/>
  <c r="E23" i="7" s="1"/>
  <c r="E23" i="8" s="1"/>
  <c r="E75" i="9"/>
  <c r="G40" i="10"/>
  <c r="G44" i="10" s="1"/>
  <c r="G4" i="12"/>
  <c r="H4" i="12" s="1"/>
  <c r="I4" i="12" s="1"/>
  <c r="J4" i="12" s="1"/>
  <c r="K4" i="12" s="1"/>
  <c r="L4" i="12" s="1"/>
  <c r="M4" i="12" s="1"/>
  <c r="N4" i="12" s="1"/>
  <c r="O4" i="12" s="1"/>
  <c r="P4" i="12" s="1"/>
  <c r="Q4" i="12" s="1"/>
  <c r="R4" i="12" s="1"/>
  <c r="S4" i="12" s="1"/>
  <c r="T4" i="12" s="1"/>
  <c r="U4" i="12" s="1"/>
  <c r="V4" i="12" s="1"/>
  <c r="W4" i="12" s="1"/>
  <c r="X4" i="12" s="1"/>
  <c r="Y4" i="12" s="1"/>
  <c r="Z4" i="12" s="1"/>
  <c r="AA4" i="12" s="1"/>
  <c r="AB4" i="12" s="1"/>
  <c r="AC4" i="12" s="1"/>
  <c r="AD4" i="12" s="1"/>
  <c r="AE4" i="12" s="1"/>
  <c r="AF4" i="12" s="1"/>
  <c r="AG4" i="12" s="1"/>
  <c r="AH4" i="12" s="1"/>
  <c r="AI4" i="12" s="1"/>
  <c r="AJ4" i="12" s="1"/>
  <c r="AK4" i="12" s="1"/>
  <c r="AL4" i="12" s="1"/>
  <c r="AM4" i="12" s="1"/>
  <c r="AN4" i="12" s="1"/>
  <c r="AO4" i="12" s="1"/>
  <c r="AP4" i="12" s="1"/>
  <c r="AQ4" i="12" s="1"/>
  <c r="AR4" i="12" s="1"/>
  <c r="AS4" i="12" s="1"/>
  <c r="AT4" i="12" s="1"/>
  <c r="AU4" i="12" s="1"/>
  <c r="AV4" i="12" s="1"/>
  <c r="AW4" i="12" s="1"/>
  <c r="AX4" i="12" s="1"/>
  <c r="AY4" i="12" s="1"/>
  <c r="AZ4" i="12" s="1"/>
  <c r="BA4" i="12" s="1"/>
  <c r="BB4" i="12" s="1"/>
  <c r="BC4" i="12" s="1"/>
  <c r="BD4" i="12" s="1"/>
  <c r="F32" i="14"/>
  <c r="E39" i="8" s="1"/>
  <c r="D36" i="14"/>
  <c r="F36" i="14"/>
  <c r="G56" i="10"/>
  <c r="H56" i="10" s="1"/>
  <c r="I56" i="10" s="1"/>
  <c r="J56" i="10" s="1"/>
  <c r="K56" i="10" s="1"/>
  <c r="L56" i="10" s="1"/>
  <c r="M56" i="10" s="1"/>
  <c r="N56" i="10" s="1"/>
  <c r="O56" i="10" s="1"/>
  <c r="P56" i="10" s="1"/>
  <c r="Q56" i="10" s="1"/>
  <c r="R56" i="10" s="1"/>
  <c r="S56" i="10" s="1"/>
  <c r="T56" i="10" s="1"/>
  <c r="U56" i="10" s="1"/>
  <c r="V56" i="10" s="1"/>
  <c r="W56" i="10" s="1"/>
  <c r="X56" i="10" s="1"/>
  <c r="Y56" i="10" s="1"/>
  <c r="Z56" i="10" s="1"/>
  <c r="AA56" i="10" s="1"/>
  <c r="AB56" i="10" s="1"/>
  <c r="AC56" i="10" s="1"/>
  <c r="AD56" i="10" s="1"/>
  <c r="AE56" i="10" s="1"/>
  <c r="AF56" i="10" s="1"/>
  <c r="AG56" i="10" s="1"/>
  <c r="AH56" i="10" s="1"/>
  <c r="AI56" i="10" s="1"/>
  <c r="AJ56" i="10" s="1"/>
  <c r="AK56" i="10" s="1"/>
  <c r="AL56" i="10" s="1"/>
  <c r="AM56" i="10" s="1"/>
  <c r="AN56" i="10" s="1"/>
  <c r="AO56" i="10" s="1"/>
  <c r="AP56" i="10" s="1"/>
  <c r="AQ56" i="10" s="1"/>
  <c r="AR56" i="10" s="1"/>
  <c r="AS56" i="10" s="1"/>
  <c r="AT56" i="10" s="1"/>
  <c r="AU56" i="10" s="1"/>
  <c r="AV56" i="10" s="1"/>
  <c r="AW56" i="10" s="1"/>
  <c r="AX56" i="10" s="1"/>
  <c r="AY56" i="10" s="1"/>
  <c r="AZ56" i="10" s="1"/>
  <c r="BA56" i="10" s="1"/>
  <c r="BB56" i="10" s="1"/>
  <c r="BC56" i="10" s="1"/>
  <c r="BD56" i="10" s="1"/>
  <c r="G14" i="10"/>
  <c r="G18" i="10" s="1"/>
  <c r="G22" i="10" s="1"/>
  <c r="H6" i="10"/>
  <c r="H35" i="10"/>
  <c r="G107" i="9"/>
  <c r="H107" i="9" s="1"/>
  <c r="I107" i="9" s="1"/>
  <c r="J107" i="9" s="1"/>
  <c r="K107" i="9" s="1"/>
  <c r="L107" i="9" s="1"/>
  <c r="M107" i="9" s="1"/>
  <c r="N107" i="9" s="1"/>
  <c r="O107" i="9" s="1"/>
  <c r="P107" i="9" s="1"/>
  <c r="Q107" i="9" s="1"/>
  <c r="R107" i="9" s="1"/>
  <c r="S107" i="9" s="1"/>
  <c r="T107" i="9" s="1"/>
  <c r="U107" i="9" s="1"/>
  <c r="V107" i="9" s="1"/>
  <c r="W107" i="9" s="1"/>
  <c r="X107" i="9" s="1"/>
  <c r="Y107" i="9" s="1"/>
  <c r="Z107" i="9" s="1"/>
  <c r="AA107" i="9" s="1"/>
  <c r="AB107" i="9" s="1"/>
  <c r="AC107" i="9" s="1"/>
  <c r="AD107" i="9" s="1"/>
  <c r="AE107" i="9" s="1"/>
  <c r="AF107" i="9" s="1"/>
  <c r="AG107" i="9" s="1"/>
  <c r="AH107" i="9" s="1"/>
  <c r="AI107" i="9" s="1"/>
  <c r="AJ107" i="9" s="1"/>
  <c r="AK107" i="9" s="1"/>
  <c r="AL107" i="9" s="1"/>
  <c r="AM107" i="9" s="1"/>
  <c r="AN107" i="9" s="1"/>
  <c r="AO107" i="9" s="1"/>
  <c r="AP107" i="9" s="1"/>
  <c r="AQ107" i="9" s="1"/>
  <c r="AR107" i="9" s="1"/>
  <c r="AS107" i="9" s="1"/>
  <c r="AT107" i="9" s="1"/>
  <c r="AU107" i="9" s="1"/>
  <c r="AV107" i="9" s="1"/>
  <c r="AW107" i="9" s="1"/>
  <c r="AX107" i="9" s="1"/>
  <c r="AY107" i="9" s="1"/>
  <c r="AZ107" i="9" s="1"/>
  <c r="BA107" i="9" s="1"/>
  <c r="BB107" i="9" s="1"/>
  <c r="BC107" i="9" s="1"/>
  <c r="BD107" i="9" s="1"/>
  <c r="G81" i="9"/>
  <c r="H81" i="9" s="1"/>
  <c r="I81" i="9" s="1"/>
  <c r="J81" i="9" s="1"/>
  <c r="K81" i="9" s="1"/>
  <c r="L81" i="9" s="1"/>
  <c r="M81" i="9" s="1"/>
  <c r="N81" i="9" s="1"/>
  <c r="O81" i="9" s="1"/>
  <c r="P81" i="9" s="1"/>
  <c r="Q81" i="9" s="1"/>
  <c r="R81" i="9" s="1"/>
  <c r="S81" i="9" s="1"/>
  <c r="T81" i="9" s="1"/>
  <c r="U81" i="9" s="1"/>
  <c r="V81" i="9" s="1"/>
  <c r="W81" i="9" s="1"/>
  <c r="X81" i="9" s="1"/>
  <c r="Y81" i="9" s="1"/>
  <c r="Z81" i="9" s="1"/>
  <c r="AA81" i="9" s="1"/>
  <c r="AB81" i="9" s="1"/>
  <c r="AC81" i="9" s="1"/>
  <c r="AD81" i="9" s="1"/>
  <c r="AE81" i="9" s="1"/>
  <c r="AF81" i="9" s="1"/>
  <c r="AG81" i="9" s="1"/>
  <c r="AH81" i="9" s="1"/>
  <c r="AI81" i="9" s="1"/>
  <c r="AJ81" i="9" s="1"/>
  <c r="AK81" i="9" s="1"/>
  <c r="AL81" i="9" s="1"/>
  <c r="AM81" i="9" s="1"/>
  <c r="AN81" i="9" s="1"/>
  <c r="AO81" i="9" s="1"/>
  <c r="AP81" i="9" s="1"/>
  <c r="AQ81" i="9" s="1"/>
  <c r="AR81" i="9" s="1"/>
  <c r="AS81" i="9" s="1"/>
  <c r="AT81" i="9" s="1"/>
  <c r="AU81" i="9" s="1"/>
  <c r="AV81" i="9" s="1"/>
  <c r="AW81" i="9" s="1"/>
  <c r="AX81" i="9" s="1"/>
  <c r="AY81" i="9" s="1"/>
  <c r="AZ81" i="9" s="1"/>
  <c r="BA81" i="9" s="1"/>
  <c r="BB81" i="9" s="1"/>
  <c r="BC81" i="9" s="1"/>
  <c r="BD81" i="9" s="1"/>
  <c r="G87" i="9"/>
  <c r="E74" i="9"/>
  <c r="G9" i="9"/>
  <c r="G10" i="9" s="1"/>
  <c r="E63" i="9"/>
  <c r="H35" i="9"/>
  <c r="G40" i="9"/>
  <c r="G44" i="9" s="1"/>
  <c r="G48" i="9" s="1"/>
  <c r="G4" i="9"/>
  <c r="H4" i="9" s="1"/>
  <c r="I4" i="9" s="1"/>
  <c r="J4" i="9" s="1"/>
  <c r="K4" i="9" s="1"/>
  <c r="L4" i="9" s="1"/>
  <c r="M4" i="9" s="1"/>
  <c r="N4" i="9" s="1"/>
  <c r="O4" i="9" s="1"/>
  <c r="P4" i="9" s="1"/>
  <c r="Q4" i="9" s="1"/>
  <c r="R4" i="9" s="1"/>
  <c r="S4" i="9" s="1"/>
  <c r="T4" i="9" s="1"/>
  <c r="U4" i="9" s="1"/>
  <c r="V4" i="9" s="1"/>
  <c r="W4" i="9" s="1"/>
  <c r="X4" i="9" s="1"/>
  <c r="Y4" i="9" s="1"/>
  <c r="Z4" i="9" s="1"/>
  <c r="AA4" i="9" s="1"/>
  <c r="AB4" i="9" s="1"/>
  <c r="AC4" i="9" s="1"/>
  <c r="AD4" i="9" s="1"/>
  <c r="AE4" i="9" s="1"/>
  <c r="AF4" i="9" s="1"/>
  <c r="AG4" i="9" s="1"/>
  <c r="AH4" i="9" s="1"/>
  <c r="AI4" i="9" s="1"/>
  <c r="AJ4" i="9" s="1"/>
  <c r="AK4" i="9" s="1"/>
  <c r="AL4" i="9" s="1"/>
  <c r="AM4" i="9" s="1"/>
  <c r="AN4" i="9" s="1"/>
  <c r="AO4" i="9" s="1"/>
  <c r="AP4" i="9" s="1"/>
  <c r="AQ4" i="9" s="1"/>
  <c r="AR4" i="9" s="1"/>
  <c r="AS4" i="9" s="1"/>
  <c r="AT4" i="9" s="1"/>
  <c r="AU4" i="9" s="1"/>
  <c r="AV4" i="9" s="1"/>
  <c r="AW4" i="9" s="1"/>
  <c r="AX4" i="9" s="1"/>
  <c r="AY4" i="9" s="1"/>
  <c r="AZ4" i="9" s="1"/>
  <c r="BA4" i="9" s="1"/>
  <c r="BB4" i="9" s="1"/>
  <c r="BC4" i="9" s="1"/>
  <c r="BD4" i="9" s="1"/>
  <c r="E63" i="10" l="1"/>
  <c r="E8" i="8"/>
  <c r="E23" i="6"/>
  <c r="E62" i="10"/>
  <c r="F37" i="14"/>
  <c r="E39" i="7" s="1"/>
  <c r="E44" i="7" s="1"/>
  <c r="H36" i="10"/>
  <c r="H9" i="10"/>
  <c r="H10" i="10" s="1"/>
  <c r="E113" i="9"/>
  <c r="E114" i="9"/>
  <c r="E26" i="6" s="1"/>
  <c r="G91" i="9"/>
  <c r="G95" i="9" s="1"/>
  <c r="G99" i="9" s="1"/>
  <c r="H83" i="9"/>
  <c r="H6" i="9"/>
  <c r="H9" i="9" s="1"/>
  <c r="G14" i="9"/>
  <c r="G18" i="9" s="1"/>
  <c r="G22" i="9" s="1"/>
  <c r="H36" i="9"/>
  <c r="A1" i="3"/>
  <c r="G29" i="5"/>
  <c r="E13" i="5"/>
  <c r="E32" i="5"/>
  <c r="E31" i="5"/>
  <c r="E16" i="5"/>
  <c r="E20" i="5" s="1"/>
  <c r="E15" i="5"/>
  <c r="E5" i="5"/>
  <c r="G20" i="4"/>
  <c r="K20" i="4"/>
  <c r="J20" i="4"/>
  <c r="I20" i="4"/>
  <c r="H20" i="4"/>
  <c r="E28" i="5"/>
  <c r="D36" i="5"/>
  <c r="D35" i="5"/>
  <c r="D20" i="5"/>
  <c r="D19" i="5"/>
  <c r="G20" i="2"/>
  <c r="K20" i="2"/>
  <c r="J20" i="2"/>
  <c r="I20" i="2"/>
  <c r="H20" i="2"/>
  <c r="E12" i="5"/>
  <c r="E44" i="5"/>
  <c r="E45" i="5" s="1"/>
  <c r="E46" i="5" s="1"/>
  <c r="F4" i="4"/>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AH4" i="4" s="1"/>
  <c r="AI4" i="4" s="1"/>
  <c r="AJ4" i="4" s="1"/>
  <c r="AK4" i="4" s="1"/>
  <c r="AL4" i="4" s="1"/>
  <c r="AM4" i="4" s="1"/>
  <c r="AN4" i="4" s="1"/>
  <c r="AO4" i="4" s="1"/>
  <c r="AP4" i="4" s="1"/>
  <c r="AQ4" i="4" s="1"/>
  <c r="AR4" i="4" s="1"/>
  <c r="AS4" i="4" s="1"/>
  <c r="AT4" i="4" s="1"/>
  <c r="AU4" i="4" s="1"/>
  <c r="AV4" i="4" s="1"/>
  <c r="AW4" i="4" s="1"/>
  <c r="AX4" i="4" s="1"/>
  <c r="AY4" i="4" s="1"/>
  <c r="AZ4" i="4" s="1"/>
  <c r="BA4" i="4" s="1"/>
  <c r="BB4" i="4" s="1"/>
  <c r="BC4" i="4" s="1"/>
  <c r="BD4" i="4" s="1"/>
  <c r="G9" i="4"/>
  <c r="G10" i="4" s="1"/>
  <c r="G14" i="4" s="1"/>
  <c r="G18" i="4" s="1"/>
  <c r="O3" i="4"/>
  <c r="T3" i="4" s="1"/>
  <c r="Y3" i="4" s="1"/>
  <c r="AD3" i="4" s="1"/>
  <c r="AI3" i="4" s="1"/>
  <c r="AN3" i="4" s="1"/>
  <c r="AS3" i="4" s="1"/>
  <c r="AX3" i="4" s="1"/>
  <c r="BC3" i="4" s="1"/>
  <c r="L3" i="4"/>
  <c r="Q3" i="4" s="1"/>
  <c r="V3" i="4" s="1"/>
  <c r="AA3" i="4" s="1"/>
  <c r="AF3" i="4" s="1"/>
  <c r="AK3" i="4" s="1"/>
  <c r="AP3" i="4" s="1"/>
  <c r="AU3" i="4" s="1"/>
  <c r="AZ3" i="4" s="1"/>
  <c r="N3" i="4"/>
  <c r="S3" i="4" s="1"/>
  <c r="X3" i="4" s="1"/>
  <c r="AC3" i="4" s="1"/>
  <c r="AH3" i="4" s="1"/>
  <c r="AM3" i="4" s="1"/>
  <c r="AR3" i="4" s="1"/>
  <c r="AW3" i="4" s="1"/>
  <c r="BB3" i="4" s="1"/>
  <c r="P3" i="4"/>
  <c r="U3" i="4" s="1"/>
  <c r="Z3" i="4" s="1"/>
  <c r="AE3" i="4" s="1"/>
  <c r="AJ3" i="4" s="1"/>
  <c r="AO3" i="4" s="1"/>
  <c r="AT3" i="4" s="1"/>
  <c r="AY3" i="4" s="1"/>
  <c r="BD3" i="4" s="1"/>
  <c r="M3" i="4"/>
  <c r="R3" i="4" s="1"/>
  <c r="W3" i="4" s="1"/>
  <c r="AB3" i="4" s="1"/>
  <c r="AG3" i="4" s="1"/>
  <c r="AL3" i="4" s="1"/>
  <c r="AQ3" i="4" s="1"/>
  <c r="AV3" i="4" s="1"/>
  <c r="BA3" i="4" s="1"/>
  <c r="F2" i="4"/>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R2" i="4" s="1"/>
  <c r="AS2" i="4" s="1"/>
  <c r="AT2" i="4" s="1"/>
  <c r="AU2" i="4" s="1"/>
  <c r="AV2" i="4" s="1"/>
  <c r="AW2" i="4" s="1"/>
  <c r="AX2" i="4" s="1"/>
  <c r="AY2" i="4" s="1"/>
  <c r="AZ2" i="4" s="1"/>
  <c r="BA2" i="4" s="1"/>
  <c r="BB2" i="4" s="1"/>
  <c r="BC2" i="4" s="1"/>
  <c r="BD2" i="4" s="1"/>
  <c r="G9" i="2"/>
  <c r="G10" i="2" s="1"/>
  <c r="G14" i="2" s="1"/>
  <c r="G18" i="2" s="1"/>
  <c r="F4" i="2"/>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P3" i="2"/>
  <c r="U3" i="2" s="1"/>
  <c r="Z3" i="2" s="1"/>
  <c r="AE3" i="2" s="1"/>
  <c r="AJ3" i="2" s="1"/>
  <c r="AO3" i="2" s="1"/>
  <c r="AT3" i="2" s="1"/>
  <c r="AY3" i="2" s="1"/>
  <c r="BD3" i="2" s="1"/>
  <c r="O3" i="2"/>
  <c r="T3" i="2" s="1"/>
  <c r="Y3" i="2" s="1"/>
  <c r="AD3" i="2" s="1"/>
  <c r="AI3" i="2" s="1"/>
  <c r="AN3" i="2" s="1"/>
  <c r="AS3" i="2" s="1"/>
  <c r="AX3" i="2" s="1"/>
  <c r="BC3" i="2" s="1"/>
  <c r="N3" i="2"/>
  <c r="S3" i="2" s="1"/>
  <c r="X3" i="2" s="1"/>
  <c r="AC3" i="2" s="1"/>
  <c r="AH3" i="2" s="1"/>
  <c r="AM3" i="2" s="1"/>
  <c r="AR3" i="2" s="1"/>
  <c r="AW3" i="2" s="1"/>
  <c r="BB3" i="2" s="1"/>
  <c r="M3" i="2"/>
  <c r="R3" i="2" s="1"/>
  <c r="W3" i="2" s="1"/>
  <c r="AB3" i="2" s="1"/>
  <c r="AG3" i="2" s="1"/>
  <c r="AL3" i="2" s="1"/>
  <c r="AQ3" i="2" s="1"/>
  <c r="AV3" i="2" s="1"/>
  <c r="BA3" i="2" s="1"/>
  <c r="L3" i="2"/>
  <c r="Q3" i="2" s="1"/>
  <c r="V3" i="2" s="1"/>
  <c r="AA3" i="2" s="1"/>
  <c r="AF3" i="2" s="1"/>
  <c r="AK3" i="2" s="1"/>
  <c r="AP3" i="2" s="1"/>
  <c r="AU3" i="2" s="1"/>
  <c r="AZ3" i="2" s="1"/>
  <c r="F2" i="2"/>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G7" i="1"/>
  <c r="P3" i="1"/>
  <c r="U3" i="1" s="1"/>
  <c r="Z3" i="1" s="1"/>
  <c r="AE3" i="1" s="1"/>
  <c r="AJ3" i="1" s="1"/>
  <c r="AO3" i="1" s="1"/>
  <c r="AT3" i="1" s="1"/>
  <c r="AY3" i="1" s="1"/>
  <c r="BD3" i="1" s="1"/>
  <c r="O3" i="1"/>
  <c r="T3" i="1" s="1"/>
  <c r="Y3" i="1" s="1"/>
  <c r="AD3" i="1" s="1"/>
  <c r="AI3" i="1" s="1"/>
  <c r="AN3" i="1" s="1"/>
  <c r="AS3" i="1" s="1"/>
  <c r="AX3" i="1" s="1"/>
  <c r="BC3" i="1" s="1"/>
  <c r="N3" i="1"/>
  <c r="S3" i="1" s="1"/>
  <c r="X3" i="1" s="1"/>
  <c r="AC3" i="1" s="1"/>
  <c r="AH3" i="1" s="1"/>
  <c r="AM3" i="1" s="1"/>
  <c r="AR3" i="1" s="1"/>
  <c r="AW3" i="1" s="1"/>
  <c r="BB3" i="1" s="1"/>
  <c r="M3" i="1"/>
  <c r="R3" i="1" s="1"/>
  <c r="W3" i="1" s="1"/>
  <c r="AB3" i="1" s="1"/>
  <c r="AG3" i="1" s="1"/>
  <c r="AL3" i="1" s="1"/>
  <c r="AQ3" i="1" s="1"/>
  <c r="AV3" i="1" s="1"/>
  <c r="BA3" i="1" s="1"/>
  <c r="F2" i="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AJ2" i="1" s="1"/>
  <c r="AK2" i="1" s="1"/>
  <c r="AL2" i="1" s="1"/>
  <c r="AM2" i="1" s="1"/>
  <c r="AN2" i="1" s="1"/>
  <c r="AO2" i="1" s="1"/>
  <c r="AP2" i="1" s="1"/>
  <c r="AQ2" i="1" s="1"/>
  <c r="AR2" i="1" s="1"/>
  <c r="AS2" i="1" s="1"/>
  <c r="AT2" i="1" s="1"/>
  <c r="AU2" i="1" s="1"/>
  <c r="AV2" i="1" s="1"/>
  <c r="AW2" i="1" s="1"/>
  <c r="AX2" i="1" s="1"/>
  <c r="AY2" i="1" s="1"/>
  <c r="AZ2" i="1" s="1"/>
  <c r="BA2" i="1" s="1"/>
  <c r="BB2" i="1" s="1"/>
  <c r="BC2" i="1" s="1"/>
  <c r="BD2" i="1" s="1"/>
  <c r="L3" i="1"/>
  <c r="Q3" i="1" s="1"/>
  <c r="V3" i="1" s="1"/>
  <c r="AA3" i="1" s="1"/>
  <c r="AF3" i="1" s="1"/>
  <c r="AK3" i="1" s="1"/>
  <c r="AP3" i="1" s="1"/>
  <c r="AU3" i="1" s="1"/>
  <c r="AZ3" i="1" s="1"/>
  <c r="F4" i="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AV4" i="1" s="1"/>
  <c r="AW4" i="1" s="1"/>
  <c r="AX4" i="1" s="1"/>
  <c r="AY4" i="1" s="1"/>
  <c r="AZ4" i="1" s="1"/>
  <c r="BA4" i="1" s="1"/>
  <c r="BB4" i="1" s="1"/>
  <c r="BC4" i="1" s="1"/>
  <c r="BD4" i="1" s="1"/>
  <c r="G22" i="2" l="1"/>
  <c r="G22" i="4"/>
  <c r="H6" i="2"/>
  <c r="H9" i="2" s="1"/>
  <c r="H6" i="4"/>
  <c r="H9" i="4" s="1"/>
  <c r="E45" i="7"/>
  <c r="E44" i="8"/>
  <c r="G9" i="1"/>
  <c r="E26" i="7"/>
  <c r="E26" i="8" s="1"/>
  <c r="E27" i="6"/>
  <c r="E27" i="7" s="1"/>
  <c r="E27" i="8" s="1"/>
  <c r="H10" i="9"/>
  <c r="H14" i="9" s="1"/>
  <c r="H18" i="9" s="1"/>
  <c r="H22" i="9" s="1"/>
  <c r="I6" i="10"/>
  <c r="I9" i="10" s="1"/>
  <c r="H14" i="10"/>
  <c r="H18" i="10" s="1"/>
  <c r="H22" i="10" s="1"/>
  <c r="I32" i="10"/>
  <c r="H40" i="10"/>
  <c r="H44" i="10" s="1"/>
  <c r="H48" i="10" s="1"/>
  <c r="H86" i="9"/>
  <c r="I32" i="9"/>
  <c r="H40" i="9"/>
  <c r="H44" i="9" s="1"/>
  <c r="H48" i="9" s="1"/>
  <c r="H10" i="2" l="1"/>
  <c r="I6" i="2" s="1"/>
  <c r="I9" i="2" s="1"/>
  <c r="I6" i="9"/>
  <c r="I9" i="9" s="1"/>
  <c r="G10" i="1"/>
  <c r="E46" i="7"/>
  <c r="E45" i="8"/>
  <c r="I35" i="10"/>
  <c r="I36" i="10" s="1"/>
  <c r="J32" i="10" s="1"/>
  <c r="I10" i="10"/>
  <c r="H87" i="9"/>
  <c r="I35" i="9"/>
  <c r="H10" i="4"/>
  <c r="H14" i="2" l="1"/>
  <c r="H18" i="2" s="1"/>
  <c r="H22" i="2" s="1"/>
  <c r="H6" i="1"/>
  <c r="G14" i="1"/>
  <c r="G18" i="1" s="1"/>
  <c r="G22" i="1" s="1"/>
  <c r="E46" i="8"/>
  <c r="B25" i="8" s="1"/>
  <c r="Q25" i="8" s="1"/>
  <c r="Q28" i="8" s="1"/>
  <c r="G46" i="10"/>
  <c r="G48" i="10" s="1"/>
  <c r="I10" i="2"/>
  <c r="J35" i="10"/>
  <c r="J36" i="10" s="1"/>
  <c r="K32" i="10" s="1"/>
  <c r="I40" i="10"/>
  <c r="I44" i="10" s="1"/>
  <c r="I48" i="10" s="1"/>
  <c r="J6" i="10"/>
  <c r="I14" i="10"/>
  <c r="I18" i="10" s="1"/>
  <c r="I22" i="10" s="1"/>
  <c r="I83" i="9"/>
  <c r="H91" i="9"/>
  <c r="H95" i="9" s="1"/>
  <c r="H99" i="9" s="1"/>
  <c r="I36" i="9"/>
  <c r="I10" i="9"/>
  <c r="I6" i="4"/>
  <c r="H14" i="4"/>
  <c r="H18" i="4" s="1"/>
  <c r="H22" i="4" s="1"/>
  <c r="F22" i="17" l="1"/>
  <c r="G8" i="12"/>
  <c r="G10" i="12" s="1"/>
  <c r="E14" i="12" s="1"/>
  <c r="J6" i="2"/>
  <c r="I14" i="2"/>
  <c r="I18" i="2" s="1"/>
  <c r="I22" i="2" s="1"/>
  <c r="H9" i="1"/>
  <c r="J9" i="10"/>
  <c r="J10" i="10" s="1"/>
  <c r="K6" i="10" s="1"/>
  <c r="J40" i="10"/>
  <c r="J44" i="10" s="1"/>
  <c r="J48" i="10" s="1"/>
  <c r="K35" i="10"/>
  <c r="I86" i="9"/>
  <c r="J32" i="9"/>
  <c r="I40" i="9"/>
  <c r="I44" i="9" s="1"/>
  <c r="I48" i="9" s="1"/>
  <c r="J6" i="9"/>
  <c r="I14" i="9"/>
  <c r="I18" i="9" s="1"/>
  <c r="I22" i="9" s="1"/>
  <c r="I9" i="4"/>
  <c r="I10" i="4" s="1"/>
  <c r="J6" i="4" s="1"/>
  <c r="F14" i="16" l="1"/>
  <c r="F32" i="16" s="1"/>
  <c r="F33" i="16" s="1"/>
  <c r="F8" i="15" s="1"/>
  <c r="K12" i="12"/>
  <c r="H10" i="1"/>
  <c r="J9" i="2"/>
  <c r="J10" i="2" s="1"/>
  <c r="K36" i="10"/>
  <c r="J14" i="10"/>
  <c r="J18" i="10" s="1"/>
  <c r="J22" i="10" s="1"/>
  <c r="K9" i="10"/>
  <c r="K10" i="10" s="1"/>
  <c r="I87" i="9"/>
  <c r="J35" i="9"/>
  <c r="J36" i="9" s="1"/>
  <c r="K32" i="9" s="1"/>
  <c r="J9" i="9"/>
  <c r="I14" i="4"/>
  <c r="I18" i="4" s="1"/>
  <c r="I22" i="4" s="1"/>
  <c r="J9" i="4"/>
  <c r="F21" i="16" l="1"/>
  <c r="F22" i="16" s="1"/>
  <c r="F9" i="15" s="1"/>
  <c r="K6" i="2"/>
  <c r="J14" i="2"/>
  <c r="J18" i="2" s="1"/>
  <c r="J22" i="2" s="1"/>
  <c r="I6" i="1"/>
  <c r="H14" i="1"/>
  <c r="H18" i="1" s="1"/>
  <c r="H22" i="1" s="1"/>
  <c r="E15" i="12"/>
  <c r="L6" i="10"/>
  <c r="K14" i="10"/>
  <c r="K18" i="10" s="1"/>
  <c r="K22" i="10" s="1"/>
  <c r="E25" i="10" s="1"/>
  <c r="L32" i="10"/>
  <c r="K40" i="10"/>
  <c r="K44" i="10" s="1"/>
  <c r="K48" i="10" s="1"/>
  <c r="E51" i="10" s="1"/>
  <c r="J83" i="9"/>
  <c r="I91" i="9"/>
  <c r="I95" i="9" s="1"/>
  <c r="I99" i="9" s="1"/>
  <c r="K35" i="9"/>
  <c r="J40" i="9"/>
  <c r="J44" i="9" s="1"/>
  <c r="J48" i="9" s="1"/>
  <c r="J10" i="9"/>
  <c r="J10" i="4"/>
  <c r="I9" i="1" l="1"/>
  <c r="I10" i="1" s="1"/>
  <c r="K9" i="2"/>
  <c r="K10" i="2" s="1"/>
  <c r="L6" i="2" s="1"/>
  <c r="L35" i="10"/>
  <c r="L36" i="10" s="1"/>
  <c r="L9" i="10"/>
  <c r="L10" i="10" s="1"/>
  <c r="J86" i="9"/>
  <c r="K36" i="9"/>
  <c r="K6" i="9"/>
  <c r="J14" i="9"/>
  <c r="J18" i="9" s="1"/>
  <c r="J22" i="9" s="1"/>
  <c r="K6" i="4"/>
  <c r="J14" i="4"/>
  <c r="J18" i="4" s="1"/>
  <c r="J22" i="4" s="1"/>
  <c r="J6" i="1" l="1"/>
  <c r="J9" i="1" s="1"/>
  <c r="J10" i="1" s="1"/>
  <c r="K6" i="1" s="1"/>
  <c r="I14" i="1"/>
  <c r="I18" i="1" s="1"/>
  <c r="I22" i="1" s="1"/>
  <c r="M32" i="10"/>
  <c r="M35" i="10" s="1"/>
  <c r="L40" i="10"/>
  <c r="L44" i="10" s="1"/>
  <c r="L48" i="10" s="1"/>
  <c r="L9" i="2"/>
  <c r="L10" i="2" s="1"/>
  <c r="M6" i="2" s="1"/>
  <c r="K14" i="2"/>
  <c r="K18" i="2" s="1"/>
  <c r="K22" i="2" s="1"/>
  <c r="M6" i="10"/>
  <c r="L14" i="10"/>
  <c r="L18" i="10" s="1"/>
  <c r="L22" i="10" s="1"/>
  <c r="J87" i="9"/>
  <c r="L32" i="9"/>
  <c r="K40" i="9"/>
  <c r="K44" i="9" s="1"/>
  <c r="K48" i="9" s="1"/>
  <c r="E51" i="9" s="1"/>
  <c r="K9" i="9"/>
  <c r="K9" i="4"/>
  <c r="K10" i="4" s="1"/>
  <c r="L6" i="4" l="1"/>
  <c r="L9" i="4" s="1"/>
  <c r="L10" i="4" s="1"/>
  <c r="K14" i="4"/>
  <c r="K18" i="4" s="1"/>
  <c r="K22" i="4" s="1"/>
  <c r="E25" i="2"/>
  <c r="E6" i="3" s="1"/>
  <c r="K9" i="1"/>
  <c r="K10" i="1" s="1"/>
  <c r="J14" i="1"/>
  <c r="J18" i="1" s="1"/>
  <c r="J22" i="1" s="1"/>
  <c r="L14" i="2"/>
  <c r="L18" i="2" s="1"/>
  <c r="L22" i="2" s="1"/>
  <c r="M9" i="2"/>
  <c r="M10" i="2" s="1"/>
  <c r="M36" i="10"/>
  <c r="M9" i="10"/>
  <c r="M10" i="10" s="1"/>
  <c r="K83" i="9"/>
  <c r="J91" i="9"/>
  <c r="J95" i="9" s="1"/>
  <c r="J99" i="9" s="1"/>
  <c r="L35" i="9"/>
  <c r="K10" i="9"/>
  <c r="N6" i="2" l="1"/>
  <c r="M14" i="2"/>
  <c r="M18" i="2" s="1"/>
  <c r="M22" i="2" s="1"/>
  <c r="L6" i="1"/>
  <c r="K14" i="1"/>
  <c r="K18" i="1" s="1"/>
  <c r="K22" i="1" s="1"/>
  <c r="E25" i="1" s="1"/>
  <c r="N6" i="10"/>
  <c r="M14" i="10"/>
  <c r="M18" i="10" s="1"/>
  <c r="M22" i="10" s="1"/>
  <c r="N32" i="10"/>
  <c r="M40" i="10"/>
  <c r="M44" i="10" s="1"/>
  <c r="M48" i="10" s="1"/>
  <c r="K86" i="9"/>
  <c r="L36" i="9"/>
  <c r="L6" i="9"/>
  <c r="K14" i="9"/>
  <c r="K18" i="9" s="1"/>
  <c r="K22" i="9" s="1"/>
  <c r="E25" i="9" s="1"/>
  <c r="M6" i="4"/>
  <c r="L14" i="4"/>
  <c r="L18" i="4" s="1"/>
  <c r="L22" i="4" s="1"/>
  <c r="E25" i="4"/>
  <c r="E7" i="3" s="1"/>
  <c r="E19" i="7" l="1"/>
  <c r="E19" i="6"/>
  <c r="E35" i="6" s="1"/>
  <c r="E5" i="3"/>
  <c r="E19" i="5"/>
  <c r="E35" i="5" s="1"/>
  <c r="E36" i="5" s="1"/>
  <c r="L9" i="1"/>
  <c r="L10" i="1" s="1"/>
  <c r="N9" i="2"/>
  <c r="N9" i="10"/>
  <c r="N10" i="10" s="1"/>
  <c r="N35" i="10"/>
  <c r="N36" i="10" s="1"/>
  <c r="O32" i="10" s="1"/>
  <c r="K87" i="9"/>
  <c r="M32" i="9"/>
  <c r="L40" i="9"/>
  <c r="L44" i="9" s="1"/>
  <c r="L48" i="9" s="1"/>
  <c r="L9" i="9"/>
  <c r="M9" i="4"/>
  <c r="M10" i="4" s="1"/>
  <c r="M6" i="1" l="1"/>
  <c r="L14" i="1"/>
  <c r="L18" i="1" s="1"/>
  <c r="L22" i="1" s="1"/>
  <c r="N10" i="2"/>
  <c r="E35" i="7"/>
  <c r="E19" i="8"/>
  <c r="E35" i="8" s="1"/>
  <c r="E36" i="8" s="1"/>
  <c r="O6" i="10"/>
  <c r="N14" i="10"/>
  <c r="N18" i="10" s="1"/>
  <c r="N22" i="10" s="1"/>
  <c r="N40" i="10"/>
  <c r="N44" i="10" s="1"/>
  <c r="N48" i="10" s="1"/>
  <c r="O35" i="10"/>
  <c r="O36" i="10" s="1"/>
  <c r="L83" i="9"/>
  <c r="K91" i="9"/>
  <c r="K95" i="9" s="1"/>
  <c r="K99" i="9" s="1"/>
  <c r="E102" i="9" s="1"/>
  <c r="M35" i="9"/>
  <c r="M36" i="9" s="1"/>
  <c r="L10" i="9"/>
  <c r="N6" i="4"/>
  <c r="M14" i="4"/>
  <c r="M18" i="4" s="1"/>
  <c r="M22" i="4" s="1"/>
  <c r="O6" i="2" l="1"/>
  <c r="N14" i="2"/>
  <c r="N18" i="2" s="1"/>
  <c r="N22" i="2" s="1"/>
  <c r="M9" i="1"/>
  <c r="P32" i="10"/>
  <c r="O40" i="10"/>
  <c r="O44" i="10" s="1"/>
  <c r="O48" i="10" s="1"/>
  <c r="O9" i="10"/>
  <c r="L86" i="9"/>
  <c r="L87" i="9" s="1"/>
  <c r="M83" i="9" s="1"/>
  <c r="N32" i="9"/>
  <c r="M40" i="9"/>
  <c r="M44" i="9" s="1"/>
  <c r="M48" i="9" s="1"/>
  <c r="M6" i="9"/>
  <c r="L14" i="9"/>
  <c r="L18" i="9" s="1"/>
  <c r="L22" i="9" s="1"/>
  <c r="N9" i="4"/>
  <c r="N10" i="4" s="1"/>
  <c r="M10" i="1" l="1"/>
  <c r="O9" i="2"/>
  <c r="O10" i="2" s="1"/>
  <c r="P6" i="2" s="1"/>
  <c r="P35" i="10"/>
  <c r="P36" i="10" s="1"/>
  <c r="Q32" i="10" s="1"/>
  <c r="O10" i="10"/>
  <c r="M86" i="9"/>
  <c r="M87" i="9" s="1"/>
  <c r="L91" i="9"/>
  <c r="L95" i="9" s="1"/>
  <c r="L99" i="9" s="1"/>
  <c r="N35" i="9"/>
  <c r="N36" i="9" s="1"/>
  <c r="M9" i="9"/>
  <c r="M10" i="9" s="1"/>
  <c r="N6" i="9" s="1"/>
  <c r="O6" i="4"/>
  <c r="N14" i="4"/>
  <c r="N18" i="4" s="1"/>
  <c r="N22" i="4" s="1"/>
  <c r="O14" i="2" l="1"/>
  <c r="O18" i="2" s="1"/>
  <c r="O22" i="2" s="1"/>
  <c r="P9" i="2"/>
  <c r="P10" i="2" s="1"/>
  <c r="N6" i="1"/>
  <c r="M14" i="1"/>
  <c r="M18" i="1" s="1"/>
  <c r="M22" i="1" s="1"/>
  <c r="P40" i="10"/>
  <c r="P44" i="10" s="1"/>
  <c r="P48" i="10" s="1"/>
  <c r="Q35" i="10"/>
  <c r="Q36" i="10" s="1"/>
  <c r="P6" i="10"/>
  <c r="O14" i="10"/>
  <c r="O18" i="10" s="1"/>
  <c r="O22" i="10" s="1"/>
  <c r="N83" i="9"/>
  <c r="M91" i="9"/>
  <c r="M95" i="9" s="1"/>
  <c r="M99" i="9" s="1"/>
  <c r="O32" i="9"/>
  <c r="N40" i="9"/>
  <c r="N44" i="9" s="1"/>
  <c r="N48" i="9" s="1"/>
  <c r="N9" i="9"/>
  <c r="N10" i="9" s="1"/>
  <c r="O6" i="9" s="1"/>
  <c r="M14" i="9"/>
  <c r="M18" i="9" s="1"/>
  <c r="M22" i="9" s="1"/>
  <c r="O9" i="4"/>
  <c r="O10" i="4" s="1"/>
  <c r="P6" i="4" s="1"/>
  <c r="Q6" i="2" l="1"/>
  <c r="P14" i="2"/>
  <c r="P18" i="2" s="1"/>
  <c r="P22" i="2" s="1"/>
  <c r="N9" i="1"/>
  <c r="N10" i="1" s="1"/>
  <c r="R32" i="10"/>
  <c r="Q40" i="10"/>
  <c r="Q44" i="10" s="1"/>
  <c r="Q48" i="10" s="1"/>
  <c r="P9" i="10"/>
  <c r="N86" i="9"/>
  <c r="O35" i="9"/>
  <c r="O9" i="9"/>
  <c r="N14" i="9"/>
  <c r="N18" i="9" s="1"/>
  <c r="N22" i="9" s="1"/>
  <c r="O14" i="4"/>
  <c r="O18" i="4" s="1"/>
  <c r="O22" i="4" s="1"/>
  <c r="P9" i="4"/>
  <c r="P10" i="4" s="1"/>
  <c r="O6" i="1" l="1"/>
  <c r="N14" i="1"/>
  <c r="N18" i="1" s="1"/>
  <c r="N22" i="1" s="1"/>
  <c r="Q9" i="2"/>
  <c r="R35" i="10"/>
  <c r="P10" i="10"/>
  <c r="N87" i="9"/>
  <c r="O36" i="9"/>
  <c r="O10" i="9"/>
  <c r="Q6" i="4"/>
  <c r="P14" i="4"/>
  <c r="P18" i="4" s="1"/>
  <c r="P22" i="4" s="1"/>
  <c r="Q10" i="2" l="1"/>
  <c r="O9" i="1"/>
  <c r="O10" i="1" s="1"/>
  <c r="Q6" i="10"/>
  <c r="P14" i="10"/>
  <c r="P18" i="10" s="1"/>
  <c r="P22" i="10" s="1"/>
  <c r="R36" i="10"/>
  <c r="O83" i="9"/>
  <c r="N91" i="9"/>
  <c r="N95" i="9" s="1"/>
  <c r="N99" i="9" s="1"/>
  <c r="P32" i="9"/>
  <c r="O40" i="9"/>
  <c r="O44" i="9" s="1"/>
  <c r="O48" i="9" s="1"/>
  <c r="P6" i="9"/>
  <c r="O14" i="9"/>
  <c r="O18" i="9" s="1"/>
  <c r="O22" i="9" s="1"/>
  <c r="Q9" i="4"/>
  <c r="Q10" i="4" s="1"/>
  <c r="R6" i="4" l="1"/>
  <c r="R9" i="4" s="1"/>
  <c r="R10" i="4" s="1"/>
  <c r="Q14" i="4"/>
  <c r="Q18" i="4" s="1"/>
  <c r="Q22" i="4" s="1"/>
  <c r="P6" i="1"/>
  <c r="O14" i="1"/>
  <c r="O18" i="1" s="1"/>
  <c r="O22" i="1" s="1"/>
  <c r="R6" i="2"/>
  <c r="Q14" i="2"/>
  <c r="Q18" i="2" s="1"/>
  <c r="Q22" i="2" s="1"/>
  <c r="Q9" i="10"/>
  <c r="Q10" i="10" s="1"/>
  <c r="R6" i="10" s="1"/>
  <c r="S32" i="10"/>
  <c r="R40" i="10"/>
  <c r="R44" i="10" s="1"/>
  <c r="R48" i="10" s="1"/>
  <c r="O86" i="9"/>
  <c r="P35" i="9"/>
  <c r="P36" i="9" s="1"/>
  <c r="Q32" i="9" s="1"/>
  <c r="P9" i="9"/>
  <c r="R9" i="2" l="1"/>
  <c r="R10" i="2" s="1"/>
  <c r="P9" i="1"/>
  <c r="P10" i="1" s="1"/>
  <c r="R9" i="10"/>
  <c r="R10" i="10" s="1"/>
  <c r="S35" i="10"/>
  <c r="S36" i="10" s="1"/>
  <c r="Q14" i="10"/>
  <c r="Q18" i="10" s="1"/>
  <c r="Q22" i="10" s="1"/>
  <c r="O87" i="9"/>
  <c r="P40" i="9"/>
  <c r="P44" i="9" s="1"/>
  <c r="P48" i="9" s="1"/>
  <c r="Q35" i="9"/>
  <c r="Q36" i="9" s="1"/>
  <c r="R32" i="9" s="1"/>
  <c r="P10" i="9"/>
  <c r="S6" i="4"/>
  <c r="R14" i="4"/>
  <c r="R18" i="4" s="1"/>
  <c r="R22" i="4" s="1"/>
  <c r="S6" i="2" l="1"/>
  <c r="S9" i="2" s="1"/>
  <c r="R14" i="2"/>
  <c r="R18" i="2" s="1"/>
  <c r="R22" i="2" s="1"/>
  <c r="Q6" i="1"/>
  <c r="P14" i="1"/>
  <c r="P18" i="1" s="1"/>
  <c r="P22" i="1" s="1"/>
  <c r="T32" i="10"/>
  <c r="S40" i="10"/>
  <c r="S44" i="10" s="1"/>
  <c r="S48" i="10" s="1"/>
  <c r="S6" i="10"/>
  <c r="R14" i="10"/>
  <c r="R18" i="10" s="1"/>
  <c r="R22" i="10" s="1"/>
  <c r="P83" i="9"/>
  <c r="O91" i="9"/>
  <c r="O95" i="9" s="1"/>
  <c r="O99" i="9" s="1"/>
  <c r="Q40" i="9"/>
  <c r="Q44" i="9" s="1"/>
  <c r="Q48" i="9" s="1"/>
  <c r="R35" i="9"/>
  <c r="Q6" i="9"/>
  <c r="P14" i="9"/>
  <c r="P18" i="9" s="1"/>
  <c r="P22" i="9" s="1"/>
  <c r="S9" i="4"/>
  <c r="S10" i="4" s="1"/>
  <c r="S10" i="2" l="1"/>
  <c r="Q9" i="1"/>
  <c r="Q10" i="1" s="1"/>
  <c r="T35" i="10"/>
  <c r="S9" i="10"/>
  <c r="S10" i="10" s="1"/>
  <c r="P86" i="9"/>
  <c r="R36" i="9"/>
  <c r="Q9" i="9"/>
  <c r="Q10" i="9" s="1"/>
  <c r="R6" i="9" s="1"/>
  <c r="T6" i="4"/>
  <c r="S14" i="4"/>
  <c r="S18" i="4" s="1"/>
  <c r="S22" i="4" s="1"/>
  <c r="R6" i="1" l="1"/>
  <c r="Q14" i="1"/>
  <c r="Q18" i="1" s="1"/>
  <c r="Q22" i="1" s="1"/>
  <c r="T6" i="2"/>
  <c r="S14" i="2"/>
  <c r="S18" i="2" s="1"/>
  <c r="S22" i="2" s="1"/>
  <c r="T6" i="10"/>
  <c r="S14" i="10"/>
  <c r="S18" i="10" s="1"/>
  <c r="S22" i="10" s="1"/>
  <c r="T36" i="10"/>
  <c r="P87" i="9"/>
  <c r="S32" i="9"/>
  <c r="R40" i="9"/>
  <c r="R44" i="9" s="1"/>
  <c r="R48" i="9" s="1"/>
  <c r="R9" i="9"/>
  <c r="R10" i="9" s="1"/>
  <c r="S6" i="9" s="1"/>
  <c r="Q14" i="9"/>
  <c r="Q18" i="9" s="1"/>
  <c r="Q22" i="9" s="1"/>
  <c r="T9" i="4"/>
  <c r="T9" i="2" l="1"/>
  <c r="R9" i="1"/>
  <c r="R10" i="1" s="1"/>
  <c r="S6" i="1" s="1"/>
  <c r="T9" i="10"/>
  <c r="U32" i="10"/>
  <c r="T40" i="10"/>
  <c r="T44" i="10" s="1"/>
  <c r="T48" i="10" s="1"/>
  <c r="Q83" i="9"/>
  <c r="P91" i="9"/>
  <c r="P95" i="9" s="1"/>
  <c r="P99" i="9" s="1"/>
  <c r="S35" i="9"/>
  <c r="S36" i="9" s="1"/>
  <c r="S9" i="9"/>
  <c r="R14" i="9"/>
  <c r="R18" i="9" s="1"/>
  <c r="R22" i="9" s="1"/>
  <c r="T10" i="4"/>
  <c r="R14" i="1" l="1"/>
  <c r="R18" i="1" s="1"/>
  <c r="R22" i="1" s="1"/>
  <c r="S9" i="1"/>
  <c r="T10" i="2"/>
  <c r="T10" i="10"/>
  <c r="U35" i="10"/>
  <c r="Q86" i="9"/>
  <c r="T32" i="9"/>
  <c r="S40" i="9"/>
  <c r="S44" i="9" s="1"/>
  <c r="S48" i="9" s="1"/>
  <c r="S10" i="9"/>
  <c r="U6" i="4"/>
  <c r="T14" i="4"/>
  <c r="T18" i="4" s="1"/>
  <c r="T22" i="4" s="1"/>
  <c r="U6" i="2" l="1"/>
  <c r="T14" i="2"/>
  <c r="T18" i="2" s="1"/>
  <c r="T22" i="2" s="1"/>
  <c r="S10" i="1"/>
  <c r="U6" i="10"/>
  <c r="T14" i="10"/>
  <c r="T18" i="10" s="1"/>
  <c r="T22" i="10" s="1"/>
  <c r="U36" i="10"/>
  <c r="Q87" i="9"/>
  <c r="T35" i="9"/>
  <c r="T6" i="9"/>
  <c r="S14" i="9"/>
  <c r="S18" i="9" s="1"/>
  <c r="S22" i="9" s="1"/>
  <c r="U9" i="4"/>
  <c r="U10" i="4" s="1"/>
  <c r="T6" i="1" l="1"/>
  <c r="S14" i="1"/>
  <c r="S18" i="1" s="1"/>
  <c r="S22" i="1" s="1"/>
  <c r="U9" i="2"/>
  <c r="U10" i="2" s="1"/>
  <c r="V6" i="2" s="1"/>
  <c r="V32" i="10"/>
  <c r="U40" i="10"/>
  <c r="U44" i="10" s="1"/>
  <c r="U48" i="10" s="1"/>
  <c r="U9" i="10"/>
  <c r="U10" i="10" s="1"/>
  <c r="R83" i="9"/>
  <c r="Q91" i="9"/>
  <c r="Q95" i="9" s="1"/>
  <c r="Q99" i="9" s="1"/>
  <c r="T36" i="9"/>
  <c r="T9" i="9"/>
  <c r="V6" i="4"/>
  <c r="U14" i="4"/>
  <c r="U18" i="4" s="1"/>
  <c r="U22" i="4" s="1"/>
  <c r="U14" i="2" l="1"/>
  <c r="U18" i="2" s="1"/>
  <c r="U22" i="2" s="1"/>
  <c r="V9" i="2"/>
  <c r="T9" i="1"/>
  <c r="T10" i="1" s="1"/>
  <c r="V6" i="10"/>
  <c r="U14" i="10"/>
  <c r="U18" i="10" s="1"/>
  <c r="U22" i="10" s="1"/>
  <c r="V35" i="10"/>
  <c r="V36" i="10" s="1"/>
  <c r="W32" i="10" s="1"/>
  <c r="R86" i="9"/>
  <c r="U32" i="9"/>
  <c r="T40" i="9"/>
  <c r="T44" i="9" s="1"/>
  <c r="T48" i="9" s="1"/>
  <c r="T10" i="9"/>
  <c r="V9" i="4"/>
  <c r="V10" i="4" s="1"/>
  <c r="W6" i="4" s="1"/>
  <c r="U6" i="1" l="1"/>
  <c r="U9" i="1" s="1"/>
  <c r="T14" i="1"/>
  <c r="T18" i="1" s="1"/>
  <c r="T22" i="1" s="1"/>
  <c r="V10" i="2"/>
  <c r="V40" i="10"/>
  <c r="V44" i="10" s="1"/>
  <c r="V48" i="10" s="1"/>
  <c r="W35" i="10"/>
  <c r="V9" i="10"/>
  <c r="V10" i="10" s="1"/>
  <c r="R87" i="9"/>
  <c r="U35" i="9"/>
  <c r="U36" i="9" s="1"/>
  <c r="U6" i="9"/>
  <c r="T14" i="9"/>
  <c r="T18" i="9" s="1"/>
  <c r="T22" i="9" s="1"/>
  <c r="W9" i="4"/>
  <c r="W10" i="4" s="1"/>
  <c r="V14" i="4"/>
  <c r="V18" i="4" s="1"/>
  <c r="V22" i="4" s="1"/>
  <c r="W6" i="2" l="1"/>
  <c r="V14" i="2"/>
  <c r="V18" i="2" s="1"/>
  <c r="V22" i="2" s="1"/>
  <c r="U10" i="1"/>
  <c r="W6" i="10"/>
  <c r="V14" i="10"/>
  <c r="V18" i="10" s="1"/>
  <c r="V22" i="10" s="1"/>
  <c r="W36" i="10"/>
  <c r="S83" i="9"/>
  <c r="R91" i="9"/>
  <c r="R95" i="9" s="1"/>
  <c r="R99" i="9" s="1"/>
  <c r="V32" i="9"/>
  <c r="U40" i="9"/>
  <c r="U44" i="9" s="1"/>
  <c r="U48" i="9" s="1"/>
  <c r="U9" i="9"/>
  <c r="U10" i="9" s="1"/>
  <c r="X6" i="4"/>
  <c r="W14" i="4"/>
  <c r="W18" i="4" s="1"/>
  <c r="W22" i="4" s="1"/>
  <c r="V6" i="1" l="1"/>
  <c r="U14" i="1"/>
  <c r="U18" i="1" s="1"/>
  <c r="U22" i="1" s="1"/>
  <c r="W9" i="2"/>
  <c r="W10" i="2" s="1"/>
  <c r="X6" i="2" s="1"/>
  <c r="X32" i="10"/>
  <c r="W40" i="10"/>
  <c r="W44" i="10" s="1"/>
  <c r="W48" i="10" s="1"/>
  <c r="W9" i="10"/>
  <c r="W10" i="10" s="1"/>
  <c r="X6" i="10" s="1"/>
  <c r="S86" i="9"/>
  <c r="V35" i="9"/>
  <c r="V36" i="9" s="1"/>
  <c r="V6" i="9"/>
  <c r="U14" i="9"/>
  <c r="U18" i="9" s="1"/>
  <c r="U22" i="9" s="1"/>
  <c r="X9" i="4"/>
  <c r="X10" i="4" s="1"/>
  <c r="Y6" i="4" s="1"/>
  <c r="X9" i="2" l="1"/>
  <c r="X10" i="2" s="1"/>
  <c r="W14" i="2"/>
  <c r="W18" i="2" s="1"/>
  <c r="W22" i="2" s="1"/>
  <c r="V9" i="1"/>
  <c r="V10" i="1" s="1"/>
  <c r="W14" i="10"/>
  <c r="W18" i="10" s="1"/>
  <c r="W22" i="10" s="1"/>
  <c r="X9" i="10"/>
  <c r="X10" i="10" s="1"/>
  <c r="X35" i="10"/>
  <c r="S87" i="9"/>
  <c r="W32" i="9"/>
  <c r="V40" i="9"/>
  <c r="V44" i="9" s="1"/>
  <c r="V48" i="9" s="1"/>
  <c r="V9" i="9"/>
  <c r="V10" i="9" s="1"/>
  <c r="W6" i="9" s="1"/>
  <c r="Y9" i="4"/>
  <c r="Y10" i="4" s="1"/>
  <c r="X14" i="4"/>
  <c r="X18" i="4" s="1"/>
  <c r="X22" i="4" s="1"/>
  <c r="Z6" i="4" l="1"/>
  <c r="Z9" i="4" s="1"/>
  <c r="Z10" i="4" s="1"/>
  <c r="Y14" i="4"/>
  <c r="Y18" i="4" s="1"/>
  <c r="Y22" i="4" s="1"/>
  <c r="W6" i="1"/>
  <c r="V14" i="1"/>
  <c r="V18" i="1" s="1"/>
  <c r="V22" i="1" s="1"/>
  <c r="Y6" i="2"/>
  <c r="X14" i="2"/>
  <c r="X18" i="2" s="1"/>
  <c r="X22" i="2" s="1"/>
  <c r="Y6" i="10"/>
  <c r="X14" i="10"/>
  <c r="X18" i="10" s="1"/>
  <c r="X22" i="10" s="1"/>
  <c r="X36" i="10"/>
  <c r="T83" i="9"/>
  <c r="S91" i="9"/>
  <c r="S95" i="9" s="1"/>
  <c r="S99" i="9" s="1"/>
  <c r="W35" i="9"/>
  <c r="W9" i="9"/>
  <c r="V14" i="9"/>
  <c r="V18" i="9" s="1"/>
  <c r="V22" i="9" s="1"/>
  <c r="Y9" i="2" l="1"/>
  <c r="Y10" i="2" s="1"/>
  <c r="Z6" i="2" s="1"/>
  <c r="W9" i="1"/>
  <c r="W10" i="1" s="1"/>
  <c r="Y32" i="10"/>
  <c r="X40" i="10"/>
  <c r="X44" i="10" s="1"/>
  <c r="X48" i="10" s="1"/>
  <c r="Y9" i="10"/>
  <c r="Y10" i="10" s="1"/>
  <c r="T86" i="9"/>
  <c r="T87" i="9" s="1"/>
  <c r="U83" i="9" s="1"/>
  <c r="W36" i="9"/>
  <c r="W10" i="9"/>
  <c r="AA6" i="4"/>
  <c r="Z14" i="4"/>
  <c r="Z18" i="4" s="1"/>
  <c r="Z22" i="4" s="1"/>
  <c r="Y14" i="2" l="1"/>
  <c r="Y18" i="2" s="1"/>
  <c r="Y22" i="2" s="1"/>
  <c r="X6" i="1"/>
  <c r="W14" i="1"/>
  <c r="W18" i="1" s="1"/>
  <c r="W22" i="1" s="1"/>
  <c r="Z9" i="2"/>
  <c r="Z10" i="2" s="1"/>
  <c r="Z6" i="10"/>
  <c r="Z9" i="10" s="1"/>
  <c r="Z10" i="10" s="1"/>
  <c r="Y14" i="10"/>
  <c r="Y18" i="10" s="1"/>
  <c r="Y22" i="10" s="1"/>
  <c r="Y35" i="10"/>
  <c r="Y36" i="10" s="1"/>
  <c r="Z32" i="10" s="1"/>
  <c r="U86" i="9"/>
  <c r="T91" i="9"/>
  <c r="T95" i="9" s="1"/>
  <c r="T99" i="9" s="1"/>
  <c r="X32" i="9"/>
  <c r="W40" i="9"/>
  <c r="W44" i="9" s="1"/>
  <c r="W48" i="9" s="1"/>
  <c r="X6" i="9"/>
  <c r="W14" i="9"/>
  <c r="W18" i="9" s="1"/>
  <c r="W22" i="9" s="1"/>
  <c r="AA9" i="4"/>
  <c r="AA10" i="4" s="1"/>
  <c r="AA6" i="2" l="1"/>
  <c r="AA9" i="2" s="1"/>
  <c r="Z14" i="2"/>
  <c r="Z18" i="2" s="1"/>
  <c r="Z22" i="2" s="1"/>
  <c r="Y40" i="10"/>
  <c r="Y44" i="10" s="1"/>
  <c r="Y48" i="10" s="1"/>
  <c r="X9" i="1"/>
  <c r="AA6" i="10"/>
  <c r="AA9" i="10" s="1"/>
  <c r="AA10" i="10" s="1"/>
  <c r="Z14" i="10"/>
  <c r="Z18" i="10" s="1"/>
  <c r="Z22" i="10" s="1"/>
  <c r="Z35" i="10"/>
  <c r="Z36" i="10" s="1"/>
  <c r="AA32" i="10" s="1"/>
  <c r="U87" i="9"/>
  <c r="X35" i="9"/>
  <c r="X9" i="9"/>
  <c r="AB6" i="4"/>
  <c r="AA14" i="4"/>
  <c r="AA18" i="4" s="1"/>
  <c r="AA22" i="4" s="1"/>
  <c r="X10" i="1" l="1"/>
  <c r="AA10" i="2"/>
  <c r="AB6" i="10"/>
  <c r="AA14" i="10"/>
  <c r="AA18" i="10" s="1"/>
  <c r="AA22" i="10" s="1"/>
  <c r="AA35" i="10"/>
  <c r="AA36" i="10" s="1"/>
  <c r="AB32" i="10" s="1"/>
  <c r="Z40" i="10"/>
  <c r="Z44" i="10" s="1"/>
  <c r="Z48" i="10" s="1"/>
  <c r="V83" i="9"/>
  <c r="U91" i="9"/>
  <c r="U95" i="9" s="1"/>
  <c r="U99" i="9" s="1"/>
  <c r="X36" i="9"/>
  <c r="X10" i="9"/>
  <c r="AB9" i="4"/>
  <c r="AB10" i="4" s="1"/>
  <c r="AB6" i="2" l="1"/>
  <c r="AA14" i="2"/>
  <c r="AA18" i="2" s="1"/>
  <c r="AA22" i="2" s="1"/>
  <c r="Y6" i="1"/>
  <c r="X14" i="1"/>
  <c r="X18" i="1" s="1"/>
  <c r="X22" i="1" s="1"/>
  <c r="AA40" i="10"/>
  <c r="AA44" i="10" s="1"/>
  <c r="AA48" i="10" s="1"/>
  <c r="AB35" i="10"/>
  <c r="AB9" i="10"/>
  <c r="V86" i="9"/>
  <c r="Y32" i="9"/>
  <c r="X40" i="9"/>
  <c r="X44" i="9" s="1"/>
  <c r="X48" i="9" s="1"/>
  <c r="Y6" i="9"/>
  <c r="X14" i="9"/>
  <c r="X18" i="9" s="1"/>
  <c r="X22" i="9" s="1"/>
  <c r="AC6" i="4"/>
  <c r="AB14" i="4"/>
  <c r="AB18" i="4" s="1"/>
  <c r="AB22" i="4" s="1"/>
  <c r="Y9" i="1" l="1"/>
  <c r="Y10" i="1" s="1"/>
  <c r="AB9" i="2"/>
  <c r="AB10" i="2" s="1"/>
  <c r="AC6" i="2" s="1"/>
  <c r="AB10" i="10"/>
  <c r="AB36" i="10"/>
  <c r="V87" i="9"/>
  <c r="Y35" i="9"/>
  <c r="Y36" i="9" s="1"/>
  <c r="Y9" i="9"/>
  <c r="AC9" i="4"/>
  <c r="AC10" i="4" s="1"/>
  <c r="AD6" i="4" s="1"/>
  <c r="Z6" i="1" l="1"/>
  <c r="Z9" i="1" s="1"/>
  <c r="Z10" i="1" s="1"/>
  <c r="Y14" i="1"/>
  <c r="Y18" i="1" s="1"/>
  <c r="Y22" i="1" s="1"/>
  <c r="AC9" i="2"/>
  <c r="AB14" i="2"/>
  <c r="AB18" i="2" s="1"/>
  <c r="AB22" i="2" s="1"/>
  <c r="AC32" i="10"/>
  <c r="AB40" i="10"/>
  <c r="AB44" i="10" s="1"/>
  <c r="AB48" i="10" s="1"/>
  <c r="AC6" i="10"/>
  <c r="AB14" i="10"/>
  <c r="AB18" i="10" s="1"/>
  <c r="AB22" i="10" s="1"/>
  <c r="W83" i="9"/>
  <c r="V91" i="9"/>
  <c r="V95" i="9" s="1"/>
  <c r="V99" i="9" s="1"/>
  <c r="Z32" i="9"/>
  <c r="Y40" i="9"/>
  <c r="Y44" i="9" s="1"/>
  <c r="Y48" i="9" s="1"/>
  <c r="Y10" i="9"/>
  <c r="AC14" i="4"/>
  <c r="AC18" i="4" s="1"/>
  <c r="AC22" i="4" s="1"/>
  <c r="AD9" i="4"/>
  <c r="AD10" i="4" s="1"/>
  <c r="AE6" i="4" s="1"/>
  <c r="AA6" i="1" l="1"/>
  <c r="AA9" i="1" s="1"/>
  <c r="AA10" i="1" s="1"/>
  <c r="Z14" i="1"/>
  <c r="Z18" i="1" s="1"/>
  <c r="Z22" i="1" s="1"/>
  <c r="AC10" i="2"/>
  <c r="AC9" i="10"/>
  <c r="AC35" i="10"/>
  <c r="AC36" i="10" s="1"/>
  <c r="W86" i="9"/>
  <c r="Z35" i="9"/>
  <c r="Z36" i="9" s="1"/>
  <c r="Z6" i="9"/>
  <c r="Y14" i="9"/>
  <c r="Y18" i="9" s="1"/>
  <c r="Y22" i="9" s="1"/>
  <c r="AE9" i="4"/>
  <c r="AE10" i="4" s="1"/>
  <c r="AF6" i="4" s="1"/>
  <c r="AD14" i="4"/>
  <c r="AD18" i="4" s="1"/>
  <c r="AD22" i="4" s="1"/>
  <c r="AD32" i="10" l="1"/>
  <c r="AD35" i="10" s="1"/>
  <c r="AD36" i="10" s="1"/>
  <c r="AC40" i="10"/>
  <c r="AC44" i="10" s="1"/>
  <c r="AC48" i="10" s="1"/>
  <c r="AB6" i="1"/>
  <c r="AA14" i="1"/>
  <c r="AA18" i="1" s="1"/>
  <c r="AA22" i="1" s="1"/>
  <c r="AD6" i="2"/>
  <c r="AC14" i="2"/>
  <c r="AC18" i="2" s="1"/>
  <c r="AC22" i="2" s="1"/>
  <c r="AE14" i="4"/>
  <c r="AE18" i="4" s="1"/>
  <c r="AE22" i="4" s="1"/>
  <c r="AC10" i="10"/>
  <c r="W87" i="9"/>
  <c r="AA32" i="9"/>
  <c r="AA35" i="9" s="1"/>
  <c r="Z40" i="9"/>
  <c r="Z44" i="9" s="1"/>
  <c r="Z48" i="9" s="1"/>
  <c r="Z9" i="9"/>
  <c r="AF9" i="4"/>
  <c r="AB9" i="1" l="1"/>
  <c r="AD9" i="2"/>
  <c r="AE32" i="10"/>
  <c r="AD40" i="10"/>
  <c r="AD44" i="10" s="1"/>
  <c r="AD48" i="10" s="1"/>
  <c r="AD6" i="10"/>
  <c r="AC14" i="10"/>
  <c r="AC18" i="10" s="1"/>
  <c r="AC22" i="10" s="1"/>
  <c r="X83" i="9"/>
  <c r="W91" i="9"/>
  <c r="W95" i="9" s="1"/>
  <c r="W99" i="9" s="1"/>
  <c r="AA36" i="9"/>
  <c r="Z10" i="9"/>
  <c r="AF10" i="4"/>
  <c r="AD10" i="2" l="1"/>
  <c r="AB10" i="1"/>
  <c r="AD9" i="10"/>
  <c r="AD10" i="10" s="1"/>
  <c r="AE6" i="10" s="1"/>
  <c r="AE35" i="10"/>
  <c r="AE36" i="10" s="1"/>
  <c r="X86" i="9"/>
  <c r="X87" i="9" s="1"/>
  <c r="AB32" i="9"/>
  <c r="AA40" i="9"/>
  <c r="AA44" i="9" s="1"/>
  <c r="AA48" i="9" s="1"/>
  <c r="AA6" i="9"/>
  <c r="Z14" i="9"/>
  <c r="Z18" i="9" s="1"/>
  <c r="Z22" i="9" s="1"/>
  <c r="AG6" i="4"/>
  <c r="AF14" i="4"/>
  <c r="AF18" i="4" s="1"/>
  <c r="AF22" i="4" s="1"/>
  <c r="AE6" i="2" l="1"/>
  <c r="AD14" i="2"/>
  <c r="AD18" i="2" s="1"/>
  <c r="AD22" i="2" s="1"/>
  <c r="AC6" i="1"/>
  <c r="AB14" i="1"/>
  <c r="AB18" i="1" s="1"/>
  <c r="AB22" i="1" s="1"/>
  <c r="AF32" i="10"/>
  <c r="AE40" i="10"/>
  <c r="AE44" i="10" s="1"/>
  <c r="AE48" i="10" s="1"/>
  <c r="AE9" i="10"/>
  <c r="AE10" i="10" s="1"/>
  <c r="AF6" i="10" s="1"/>
  <c r="AD14" i="10"/>
  <c r="AD18" i="10" s="1"/>
  <c r="AD22" i="10" s="1"/>
  <c r="Y83" i="9"/>
  <c r="X91" i="9"/>
  <c r="X95" i="9" s="1"/>
  <c r="X99" i="9" s="1"/>
  <c r="AB35" i="9"/>
  <c r="AB36" i="9" s="1"/>
  <c r="AA9" i="9"/>
  <c r="AG9" i="4"/>
  <c r="AG10" i="4" s="1"/>
  <c r="AC9" i="1" l="1"/>
  <c r="AC10" i="1" s="1"/>
  <c r="AD6" i="1" s="1"/>
  <c r="AE9" i="2"/>
  <c r="AE10" i="2" s="1"/>
  <c r="AF6" i="2" s="1"/>
  <c r="AE14" i="10"/>
  <c r="AE18" i="10" s="1"/>
  <c r="AE22" i="10" s="1"/>
  <c r="AF9" i="10"/>
  <c r="AF35" i="10"/>
  <c r="Y86" i="9"/>
  <c r="Y87" i="9" s="1"/>
  <c r="Z83" i="9" s="1"/>
  <c r="AC32" i="9"/>
  <c r="AC35" i="9" s="1"/>
  <c r="AB40" i="9"/>
  <c r="AB44" i="9" s="1"/>
  <c r="AB48" i="9" s="1"/>
  <c r="AA10" i="9"/>
  <c r="AH6" i="4"/>
  <c r="AH9" i="4" s="1"/>
  <c r="AG14" i="4"/>
  <c r="AG18" i="4" s="1"/>
  <c r="AG22" i="4" s="1"/>
  <c r="AF9" i="2" l="1"/>
  <c r="AF10" i="2" s="1"/>
  <c r="AE14" i="2"/>
  <c r="AE18" i="2" s="1"/>
  <c r="AE22" i="2" s="1"/>
  <c r="AD9" i="1"/>
  <c r="AD10" i="1" s="1"/>
  <c r="AC14" i="1"/>
  <c r="AC18" i="1" s="1"/>
  <c r="AC22" i="1" s="1"/>
  <c r="AF10" i="10"/>
  <c r="AF36" i="10"/>
  <c r="Y91" i="9"/>
  <c r="Y95" i="9" s="1"/>
  <c r="Y99" i="9" s="1"/>
  <c r="Z86" i="9"/>
  <c r="AC36" i="9"/>
  <c r="AB6" i="9"/>
  <c r="AA14" i="9"/>
  <c r="AA18" i="9" s="1"/>
  <c r="AA22" i="9" s="1"/>
  <c r="AH10" i="4"/>
  <c r="AG6" i="2" l="1"/>
  <c r="AG9" i="2" s="1"/>
  <c r="AG10" i="2" s="1"/>
  <c r="AH6" i="2" s="1"/>
  <c r="AF14" i="2"/>
  <c r="AF18" i="2" s="1"/>
  <c r="AF22" i="2" s="1"/>
  <c r="AE6" i="1"/>
  <c r="AD14" i="1"/>
  <c r="AD18" i="1" s="1"/>
  <c r="AD22" i="1" s="1"/>
  <c r="AG32" i="10"/>
  <c r="AF40" i="10"/>
  <c r="AF44" i="10" s="1"/>
  <c r="AF48" i="10" s="1"/>
  <c r="AG6" i="10"/>
  <c r="AF14" i="10"/>
  <c r="AF18" i="10" s="1"/>
  <c r="AF22" i="10" s="1"/>
  <c r="Z87" i="9"/>
  <c r="AD32" i="9"/>
  <c r="AC40" i="9"/>
  <c r="AC44" i="9" s="1"/>
  <c r="AC48" i="9" s="1"/>
  <c r="AB9" i="9"/>
  <c r="AI6" i="4"/>
  <c r="AH14" i="4"/>
  <c r="AH18" i="4" s="1"/>
  <c r="AH22" i="4" s="1"/>
  <c r="AH9" i="2" l="1"/>
  <c r="AH10" i="2" s="1"/>
  <c r="AG14" i="2"/>
  <c r="AG18" i="2" s="1"/>
  <c r="AG22" i="2" s="1"/>
  <c r="AE9" i="1"/>
  <c r="AG35" i="10"/>
  <c r="AG36" i="10" s="1"/>
  <c r="AH32" i="10" s="1"/>
  <c r="AG9" i="10"/>
  <c r="AG10" i="10" s="1"/>
  <c r="AH6" i="10" s="1"/>
  <c r="AA83" i="9"/>
  <c r="Z91" i="9"/>
  <c r="Z95" i="9" s="1"/>
  <c r="Z99" i="9" s="1"/>
  <c r="AD35" i="9"/>
  <c r="AD36" i="9" s="1"/>
  <c r="AB10" i="9"/>
  <c r="AI9" i="4"/>
  <c r="AI6" i="2" l="1"/>
  <c r="AH14" i="2"/>
  <c r="AH18" i="2" s="1"/>
  <c r="AH22" i="2" s="1"/>
  <c r="AE10" i="1"/>
  <c r="AH9" i="10"/>
  <c r="AH10" i="10" s="1"/>
  <c r="AI6" i="10" s="1"/>
  <c r="AH35" i="10"/>
  <c r="AH36" i="10" s="1"/>
  <c r="AG14" i="10"/>
  <c r="AG18" i="10" s="1"/>
  <c r="AG22" i="10" s="1"/>
  <c r="AG40" i="10"/>
  <c r="AG44" i="10" s="1"/>
  <c r="AG48" i="10" s="1"/>
  <c r="AA86" i="9"/>
  <c r="AE32" i="9"/>
  <c r="AD40" i="9"/>
  <c r="AD44" i="9" s="1"/>
  <c r="AD48" i="9" s="1"/>
  <c r="AC6" i="9"/>
  <c r="AB14" i="9"/>
  <c r="AB18" i="9" s="1"/>
  <c r="AB22" i="9" s="1"/>
  <c r="AI10" i="4"/>
  <c r="AI9" i="2" l="1"/>
  <c r="AF6" i="1"/>
  <c r="AE14" i="1"/>
  <c r="AE18" i="1" s="1"/>
  <c r="AE22" i="1" s="1"/>
  <c r="AI32" i="10"/>
  <c r="AH40" i="10"/>
  <c r="AH44" i="10" s="1"/>
  <c r="AH48" i="10" s="1"/>
  <c r="AI9" i="10"/>
  <c r="AH14" i="10"/>
  <c r="AH18" i="10" s="1"/>
  <c r="AH22" i="10" s="1"/>
  <c r="AA87" i="9"/>
  <c r="AE35" i="9"/>
  <c r="AC9" i="9"/>
  <c r="AC10" i="9" s="1"/>
  <c r="AD6" i="9" s="1"/>
  <c r="AJ6" i="4"/>
  <c r="AI14" i="4"/>
  <c r="AI18" i="4" s="1"/>
  <c r="AI22" i="4" s="1"/>
  <c r="AF9" i="1" l="1"/>
  <c r="AF10" i="1" s="1"/>
  <c r="AG6" i="1" s="1"/>
  <c r="AI10" i="2"/>
  <c r="AI10" i="10"/>
  <c r="AI35" i="10"/>
  <c r="AI36" i="10" s="1"/>
  <c r="AB83" i="9"/>
  <c r="AA91" i="9"/>
  <c r="AA95" i="9" s="1"/>
  <c r="AA99" i="9" s="1"/>
  <c r="AE36" i="9"/>
  <c r="AD9" i="9"/>
  <c r="AD10" i="9" s="1"/>
  <c r="AE6" i="9" s="1"/>
  <c r="AC14" i="9"/>
  <c r="AC18" i="9" s="1"/>
  <c r="AC22" i="9" s="1"/>
  <c r="AJ9" i="4"/>
  <c r="AJ32" i="10" l="1"/>
  <c r="AJ35" i="10" s="1"/>
  <c r="AI40" i="10"/>
  <c r="AI44" i="10" s="1"/>
  <c r="AI48" i="10" s="1"/>
  <c r="AJ6" i="2"/>
  <c r="AI14" i="2"/>
  <c r="AI18" i="2" s="1"/>
  <c r="AI22" i="2" s="1"/>
  <c r="AF14" i="1"/>
  <c r="AF18" i="1" s="1"/>
  <c r="AF22" i="1" s="1"/>
  <c r="AG9" i="1"/>
  <c r="AG10" i="1" s="1"/>
  <c r="AJ6" i="10"/>
  <c r="AI14" i="10"/>
  <c r="AI18" i="10" s="1"/>
  <c r="AI22" i="10" s="1"/>
  <c r="AB86" i="9"/>
  <c r="AB87" i="9" s="1"/>
  <c r="AC83" i="9" s="1"/>
  <c r="AF32" i="9"/>
  <c r="AE40" i="9"/>
  <c r="AE44" i="9" s="1"/>
  <c r="AE48" i="9" s="1"/>
  <c r="AE9" i="9"/>
  <c r="AD14" i="9"/>
  <c r="AD18" i="9" s="1"/>
  <c r="AD22" i="9" s="1"/>
  <c r="AJ10" i="4"/>
  <c r="AH6" i="1" l="1"/>
  <c r="AH9" i="1" s="1"/>
  <c r="AH10" i="1" s="1"/>
  <c r="AG14" i="1"/>
  <c r="AG18" i="1" s="1"/>
  <c r="AG22" i="1" s="1"/>
  <c r="AJ9" i="2"/>
  <c r="AJ10" i="2" s="1"/>
  <c r="AJ9" i="10"/>
  <c r="AJ10" i="10" s="1"/>
  <c r="AJ36" i="10"/>
  <c r="AC86" i="9"/>
  <c r="AB91" i="9"/>
  <c r="AB95" i="9" s="1"/>
  <c r="AB99" i="9" s="1"/>
  <c r="AF35" i="9"/>
  <c r="AF36" i="9" s="1"/>
  <c r="AE10" i="9"/>
  <c r="AK6" i="4"/>
  <c r="AJ14" i="4"/>
  <c r="AJ18" i="4" s="1"/>
  <c r="AJ22" i="4" s="1"/>
  <c r="AI6" i="1" l="1"/>
  <c r="AH14" i="1"/>
  <c r="AH18" i="1" s="1"/>
  <c r="AH22" i="1" s="1"/>
  <c r="AK6" i="2"/>
  <c r="AJ14" i="2"/>
  <c r="AJ18" i="2" s="1"/>
  <c r="AJ22" i="2" s="1"/>
  <c r="AK6" i="10"/>
  <c r="AJ14" i="10"/>
  <c r="AJ18" i="10" s="1"/>
  <c r="AJ22" i="10" s="1"/>
  <c r="AK32" i="10"/>
  <c r="AJ40" i="10"/>
  <c r="AJ44" i="10" s="1"/>
  <c r="AJ48" i="10" s="1"/>
  <c r="AC87" i="9"/>
  <c r="AG32" i="9"/>
  <c r="AF40" i="9"/>
  <c r="AF44" i="9" s="1"/>
  <c r="AF48" i="9" s="1"/>
  <c r="AF6" i="9"/>
  <c r="AE14" i="9"/>
  <c r="AE18" i="9" s="1"/>
  <c r="AE22" i="9" s="1"/>
  <c r="AK9" i="4"/>
  <c r="AK10" i="4" s="1"/>
  <c r="AK9" i="2" l="1"/>
  <c r="AK10" i="2" s="1"/>
  <c r="AI9" i="1"/>
  <c r="AI10" i="1" s="1"/>
  <c r="AJ6" i="1" s="1"/>
  <c r="AK9" i="10"/>
  <c r="AK35" i="10"/>
  <c r="AK36" i="10" s="1"/>
  <c r="AL32" i="10" s="1"/>
  <c r="AD83" i="9"/>
  <c r="AC91" i="9"/>
  <c r="AC95" i="9" s="1"/>
  <c r="AC99" i="9" s="1"/>
  <c r="AG35" i="9"/>
  <c r="AG36" i="9" s="1"/>
  <c r="AF9" i="9"/>
  <c r="AL6" i="4"/>
  <c r="AK14" i="4"/>
  <c r="AK18" i="4" s="1"/>
  <c r="AK22" i="4" s="1"/>
  <c r="AK40" i="10" l="1"/>
  <c r="AK44" i="10" s="1"/>
  <c r="AK48" i="10" s="1"/>
  <c r="AL6" i="2"/>
  <c r="AK14" i="2"/>
  <c r="AK18" i="2" s="1"/>
  <c r="AK22" i="2" s="1"/>
  <c r="AI14" i="1"/>
  <c r="AI18" i="1" s="1"/>
  <c r="AI22" i="1" s="1"/>
  <c r="AJ9" i="1"/>
  <c r="AJ10" i="1" s="1"/>
  <c r="AL35" i="10"/>
  <c r="AL36" i="10" s="1"/>
  <c r="AK10" i="10"/>
  <c r="AD86" i="9"/>
  <c r="AD87" i="9" s="1"/>
  <c r="AH32" i="9"/>
  <c r="AG40" i="9"/>
  <c r="AG44" i="9" s="1"/>
  <c r="AG48" i="9" s="1"/>
  <c r="AF10" i="9"/>
  <c r="AL9" i="4"/>
  <c r="AL10" i="4" s="1"/>
  <c r="AK6" i="1" l="1"/>
  <c r="AJ14" i="1"/>
  <c r="AJ18" i="1" s="1"/>
  <c r="AJ22" i="1" s="1"/>
  <c r="AL9" i="2"/>
  <c r="AL10" i="2" s="1"/>
  <c r="AM6" i="2" s="1"/>
  <c r="AM32" i="10"/>
  <c r="AL40" i="10"/>
  <c r="AL44" i="10" s="1"/>
  <c r="AL48" i="10" s="1"/>
  <c r="AL6" i="10"/>
  <c r="AK14" i="10"/>
  <c r="AK18" i="10" s="1"/>
  <c r="AK22" i="10" s="1"/>
  <c r="AE83" i="9"/>
  <c r="AD91" i="9"/>
  <c r="AD95" i="9" s="1"/>
  <c r="AD99" i="9" s="1"/>
  <c r="AH35" i="9"/>
  <c r="AH36" i="9" s="1"/>
  <c r="AG6" i="9"/>
  <c r="AF14" i="9"/>
  <c r="AF18" i="9" s="1"/>
  <c r="AF22" i="9" s="1"/>
  <c r="AM6" i="4"/>
  <c r="AL14" i="4"/>
  <c r="AL18" i="4" s="1"/>
  <c r="AL22" i="4" s="1"/>
  <c r="AM9" i="2" l="1"/>
  <c r="AM10" i="2" s="1"/>
  <c r="AL14" i="2"/>
  <c r="AL18" i="2" s="1"/>
  <c r="AL22" i="2" s="1"/>
  <c r="AK9" i="1"/>
  <c r="AK10" i="1" s="1"/>
  <c r="AL9" i="10"/>
  <c r="AL10" i="10" s="1"/>
  <c r="AM35" i="10"/>
  <c r="AM36" i="10" s="1"/>
  <c r="AE86" i="9"/>
  <c r="AI32" i="9"/>
  <c r="AH40" i="9"/>
  <c r="AH44" i="9" s="1"/>
  <c r="AH48" i="9" s="1"/>
  <c r="AG9" i="9"/>
  <c r="AG10" i="9" s="1"/>
  <c r="AH6" i="9" s="1"/>
  <c r="AM9" i="4"/>
  <c r="AM10" i="4" s="1"/>
  <c r="AL6" i="1" l="1"/>
  <c r="AK14" i="1"/>
  <c r="AK18" i="1" s="1"/>
  <c r="AK22" i="1" s="1"/>
  <c r="AN6" i="2"/>
  <c r="AM14" i="2"/>
  <c r="AM18" i="2" s="1"/>
  <c r="AM22" i="2" s="1"/>
  <c r="AN32" i="10"/>
  <c r="AM40" i="10"/>
  <c r="AM44" i="10" s="1"/>
  <c r="AM48" i="10" s="1"/>
  <c r="AM6" i="10"/>
  <c r="AL14" i="10"/>
  <c r="AL18" i="10" s="1"/>
  <c r="AL22" i="10" s="1"/>
  <c r="AE87" i="9"/>
  <c r="AI35" i="9"/>
  <c r="AH9" i="9"/>
  <c r="AH10" i="9" s="1"/>
  <c r="AI6" i="9" s="1"/>
  <c r="AG14" i="9"/>
  <c r="AG18" i="9" s="1"/>
  <c r="AG22" i="9" s="1"/>
  <c r="AN6" i="4"/>
  <c r="AM14" i="4"/>
  <c r="AM18" i="4" s="1"/>
  <c r="AM22" i="4" s="1"/>
  <c r="AN9" i="2" l="1"/>
  <c r="AN10" i="2" s="1"/>
  <c r="AO6" i="2" s="1"/>
  <c r="AL9" i="1"/>
  <c r="AM9" i="10"/>
  <c r="AM10" i="10" s="1"/>
  <c r="AN6" i="10" s="1"/>
  <c r="AN35" i="10"/>
  <c r="AF83" i="9"/>
  <c r="AE91" i="9"/>
  <c r="AE95" i="9" s="1"/>
  <c r="AE99" i="9" s="1"/>
  <c r="AI36" i="9"/>
  <c r="AI9" i="9"/>
  <c r="AH14" i="9"/>
  <c r="AH18" i="9" s="1"/>
  <c r="AH22" i="9" s="1"/>
  <c r="AN9" i="4"/>
  <c r="AN10" i="4" s="1"/>
  <c r="AO9" i="2" l="1"/>
  <c r="AO10" i="2" s="1"/>
  <c r="AP6" i="2" s="1"/>
  <c r="AN14" i="2"/>
  <c r="AN18" i="2" s="1"/>
  <c r="AN22" i="2" s="1"/>
  <c r="AL10" i="1"/>
  <c r="AM14" i="10"/>
  <c r="AM18" i="10" s="1"/>
  <c r="AM22" i="10" s="1"/>
  <c r="AN36" i="10"/>
  <c r="AN9" i="10"/>
  <c r="AN10" i="10" s="1"/>
  <c r="AF86" i="9"/>
  <c r="AJ32" i="9"/>
  <c r="AI40" i="9"/>
  <c r="AI44" i="9" s="1"/>
  <c r="AI48" i="9" s="1"/>
  <c r="AI10" i="9"/>
  <c r="AO6" i="4"/>
  <c r="AO9" i="4" s="1"/>
  <c r="AN14" i="4"/>
  <c r="AN18" i="4" s="1"/>
  <c r="AN22" i="4" s="1"/>
  <c r="AP9" i="2" l="1"/>
  <c r="AO14" i="2"/>
  <c r="AO18" i="2" s="1"/>
  <c r="AO22" i="2" s="1"/>
  <c r="AM6" i="1"/>
  <c r="AL14" i="1"/>
  <c r="AL18" i="1" s="1"/>
  <c r="AL22" i="1" s="1"/>
  <c r="AO6" i="10"/>
  <c r="AN14" i="10"/>
  <c r="AN18" i="10" s="1"/>
  <c r="AN22" i="10" s="1"/>
  <c r="AO32" i="10"/>
  <c r="AN40" i="10"/>
  <c r="AN44" i="10" s="1"/>
  <c r="AN48" i="10" s="1"/>
  <c r="AF87" i="9"/>
  <c r="AJ35" i="9"/>
  <c r="AJ6" i="9"/>
  <c r="AI14" i="9"/>
  <c r="AI18" i="9" s="1"/>
  <c r="AI22" i="9" s="1"/>
  <c r="AO10" i="4"/>
  <c r="AM9" i="1" l="1"/>
  <c r="AM10" i="1" s="1"/>
  <c r="AN6" i="1" s="1"/>
  <c r="AP10" i="2"/>
  <c r="AO35" i="10"/>
  <c r="AO36" i="10" s="1"/>
  <c r="AO9" i="10"/>
  <c r="AG83" i="9"/>
  <c r="AF91" i="9"/>
  <c r="AF95" i="9" s="1"/>
  <c r="AF99" i="9" s="1"/>
  <c r="AJ36" i="9"/>
  <c r="AJ9" i="9"/>
  <c r="AP6" i="4"/>
  <c r="AO14" i="4"/>
  <c r="AO18" i="4" s="1"/>
  <c r="AO22" i="4" s="1"/>
  <c r="AM14" i="1" l="1"/>
  <c r="AM18" i="1" s="1"/>
  <c r="AM22" i="1" s="1"/>
  <c r="AQ6" i="2"/>
  <c r="AP14" i="2"/>
  <c r="AP18" i="2" s="1"/>
  <c r="AP22" i="2" s="1"/>
  <c r="AN9" i="1"/>
  <c r="AP32" i="10"/>
  <c r="AO40" i="10"/>
  <c r="AO44" i="10" s="1"/>
  <c r="AO48" i="10" s="1"/>
  <c r="AO10" i="10"/>
  <c r="AG86" i="9"/>
  <c r="AG87" i="9" s="1"/>
  <c r="AH83" i="9" s="1"/>
  <c r="AK32" i="9"/>
  <c r="AJ40" i="9"/>
  <c r="AJ44" i="9" s="1"/>
  <c r="AJ48" i="9" s="1"/>
  <c r="AJ10" i="9"/>
  <c r="AP9" i="4"/>
  <c r="AP10" i="4" s="1"/>
  <c r="AQ6" i="4" s="1"/>
  <c r="AN10" i="1" l="1"/>
  <c r="AQ9" i="2"/>
  <c r="AP6" i="10"/>
  <c r="AO14" i="10"/>
  <c r="AO18" i="10" s="1"/>
  <c r="AO22" i="10" s="1"/>
  <c r="AP35" i="10"/>
  <c r="AH86" i="9"/>
  <c r="AG91" i="9"/>
  <c r="AG95" i="9" s="1"/>
  <c r="AG99" i="9" s="1"/>
  <c r="AK35" i="9"/>
  <c r="AK6" i="9"/>
  <c r="AJ14" i="9"/>
  <c r="AJ18" i="9" s="1"/>
  <c r="AJ22" i="9" s="1"/>
  <c r="AQ9" i="4"/>
  <c r="AQ10" i="4" s="1"/>
  <c r="AP14" i="4"/>
  <c r="AP18" i="4" s="1"/>
  <c r="AP22" i="4" s="1"/>
  <c r="AQ10" i="2" l="1"/>
  <c r="AO6" i="1"/>
  <c r="AN14" i="1"/>
  <c r="AN18" i="1" s="1"/>
  <c r="AN22" i="1" s="1"/>
  <c r="AP36" i="10"/>
  <c r="AP9" i="10"/>
  <c r="AH87" i="9"/>
  <c r="AK36" i="9"/>
  <c r="AK9" i="9"/>
  <c r="AR6" i="4"/>
  <c r="AQ14" i="4"/>
  <c r="AQ18" i="4" s="1"/>
  <c r="AQ22" i="4" s="1"/>
  <c r="AO9" i="1" l="1"/>
  <c r="AO10" i="1" s="1"/>
  <c r="AR6" i="2"/>
  <c r="AQ14" i="2"/>
  <c r="AQ18" i="2" s="1"/>
  <c r="AQ22" i="2" s="1"/>
  <c r="AQ32" i="10"/>
  <c r="AP40" i="10"/>
  <c r="AP44" i="10" s="1"/>
  <c r="AP48" i="10" s="1"/>
  <c r="AP10" i="10"/>
  <c r="AI83" i="9"/>
  <c r="AH91" i="9"/>
  <c r="AH95" i="9" s="1"/>
  <c r="AH99" i="9" s="1"/>
  <c r="AL32" i="9"/>
  <c r="AK40" i="9"/>
  <c r="AK44" i="9" s="1"/>
  <c r="AK48" i="9" s="1"/>
  <c r="AK10" i="9"/>
  <c r="AR9" i="4"/>
  <c r="AP6" i="1" l="1"/>
  <c r="AO14" i="1"/>
  <c r="AO18" i="1" s="1"/>
  <c r="AO22" i="1" s="1"/>
  <c r="AR9" i="2"/>
  <c r="AR10" i="2" s="1"/>
  <c r="AQ6" i="10"/>
  <c r="AP14" i="10"/>
  <c r="AP18" i="10" s="1"/>
  <c r="AP22" i="10" s="1"/>
  <c r="AQ35" i="10"/>
  <c r="AQ36" i="10" s="1"/>
  <c r="AR32" i="10" s="1"/>
  <c r="AI86" i="9"/>
  <c r="AL35" i="9"/>
  <c r="AL36" i="9" s="1"/>
  <c r="AM32" i="9" s="1"/>
  <c r="AL6" i="9"/>
  <c r="AK14" i="9"/>
  <c r="AK18" i="9" s="1"/>
  <c r="AK22" i="9" s="1"/>
  <c r="AR10" i="4"/>
  <c r="AS6" i="2" l="1"/>
  <c r="AR14" i="2"/>
  <c r="AR18" i="2" s="1"/>
  <c r="AR22" i="2" s="1"/>
  <c r="AP9" i="1"/>
  <c r="AP10" i="1" s="1"/>
  <c r="AQ6" i="1" s="1"/>
  <c r="AQ40" i="10"/>
  <c r="AQ44" i="10" s="1"/>
  <c r="AQ48" i="10" s="1"/>
  <c r="AR35" i="10"/>
  <c r="AQ9" i="10"/>
  <c r="AQ10" i="10" s="1"/>
  <c r="AR6" i="10" s="1"/>
  <c r="AI87" i="9"/>
  <c r="AM35" i="9"/>
  <c r="AL40" i="9"/>
  <c r="AL44" i="9" s="1"/>
  <c r="AL48" i="9" s="1"/>
  <c r="AL9" i="9"/>
  <c r="AL10" i="9" s="1"/>
  <c r="AS6" i="4"/>
  <c r="AR14" i="4"/>
  <c r="AR18" i="4" s="1"/>
  <c r="AR22" i="4" s="1"/>
  <c r="AP14" i="1" l="1"/>
  <c r="AP18" i="1" s="1"/>
  <c r="AP22" i="1" s="1"/>
  <c r="AQ9" i="1"/>
  <c r="AQ10" i="1" s="1"/>
  <c r="AR6" i="1" s="1"/>
  <c r="AS9" i="2"/>
  <c r="AS10" i="2" s="1"/>
  <c r="AR9" i="10"/>
  <c r="AQ14" i="10"/>
  <c r="AQ18" i="10" s="1"/>
  <c r="AQ22" i="10" s="1"/>
  <c r="AR36" i="10"/>
  <c r="AJ83" i="9"/>
  <c r="AI91" i="9"/>
  <c r="AI95" i="9" s="1"/>
  <c r="AI99" i="9" s="1"/>
  <c r="AM36" i="9"/>
  <c r="AM6" i="9"/>
  <c r="AL14" i="9"/>
  <c r="AL18" i="9" s="1"/>
  <c r="AL22" i="9" s="1"/>
  <c r="AS9" i="4"/>
  <c r="AS10" i="4" s="1"/>
  <c r="AT6" i="4" l="1"/>
  <c r="AT9" i="4" s="1"/>
  <c r="AT10" i="4" s="1"/>
  <c r="AS14" i="4"/>
  <c r="AS18" i="4" s="1"/>
  <c r="AS22" i="4" s="1"/>
  <c r="AT6" i="2"/>
  <c r="AS14" i="2"/>
  <c r="AS18" i="2" s="1"/>
  <c r="AS22" i="2" s="1"/>
  <c r="AR9" i="1"/>
  <c r="AR10" i="1" s="1"/>
  <c r="AS6" i="1" s="1"/>
  <c r="AQ14" i="1"/>
  <c r="AQ18" i="1" s="1"/>
  <c r="AQ22" i="1" s="1"/>
  <c r="AS32" i="10"/>
  <c r="AR40" i="10"/>
  <c r="AR44" i="10" s="1"/>
  <c r="AR48" i="10" s="1"/>
  <c r="AR10" i="10"/>
  <c r="AJ86" i="9"/>
  <c r="AN32" i="9"/>
  <c r="AM40" i="9"/>
  <c r="AM44" i="9" s="1"/>
  <c r="AM48" i="9" s="1"/>
  <c r="AM9" i="9"/>
  <c r="AS9" i="1" l="1"/>
  <c r="AS10" i="1" s="1"/>
  <c r="AT9" i="2"/>
  <c r="AT10" i="2" s="1"/>
  <c r="AU6" i="2" s="1"/>
  <c r="AR14" i="1"/>
  <c r="AR18" i="1" s="1"/>
  <c r="AR22" i="1" s="1"/>
  <c r="AS6" i="10"/>
  <c r="AR14" i="10"/>
  <c r="AR18" i="10" s="1"/>
  <c r="AR22" i="10" s="1"/>
  <c r="AS35" i="10"/>
  <c r="AJ87" i="9"/>
  <c r="AN35" i="9"/>
  <c r="AM10" i="9"/>
  <c r="AU6" i="4"/>
  <c r="AT14" i="4"/>
  <c r="AT18" i="4" s="1"/>
  <c r="AT22" i="4" s="1"/>
  <c r="AT14" i="2" l="1"/>
  <c r="AT18" i="2" s="1"/>
  <c r="AT22" i="2" s="1"/>
  <c r="AT6" i="1"/>
  <c r="AS14" i="1"/>
  <c r="AS18" i="1" s="1"/>
  <c r="AS22" i="1" s="1"/>
  <c r="AU9" i="2"/>
  <c r="AU10" i="2" s="1"/>
  <c r="AS36" i="10"/>
  <c r="AS9" i="10"/>
  <c r="AS10" i="10" s="1"/>
  <c r="AK83" i="9"/>
  <c r="AJ91" i="9"/>
  <c r="AJ95" i="9" s="1"/>
  <c r="AJ99" i="9" s="1"/>
  <c r="AN36" i="9"/>
  <c r="AN6" i="9"/>
  <c r="AM14" i="9"/>
  <c r="AM18" i="9" s="1"/>
  <c r="AM22" i="9" s="1"/>
  <c r="AU9" i="4"/>
  <c r="AU10" i="4" s="1"/>
  <c r="AV6" i="2" l="1"/>
  <c r="AV9" i="2" s="1"/>
  <c r="AV10" i="2" s="1"/>
  <c r="AU14" i="2"/>
  <c r="AU18" i="2" s="1"/>
  <c r="AU22" i="2" s="1"/>
  <c r="AT9" i="1"/>
  <c r="AT6" i="10"/>
  <c r="AS14" i="10"/>
  <c r="AS18" i="10" s="1"/>
  <c r="AS22" i="10" s="1"/>
  <c r="AT32" i="10"/>
  <c r="AS40" i="10"/>
  <c r="AS44" i="10" s="1"/>
  <c r="AS48" i="10" s="1"/>
  <c r="AK86" i="9"/>
  <c r="AK87" i="9" s="1"/>
  <c r="AL83" i="9" s="1"/>
  <c r="AO32" i="9"/>
  <c r="AN40" i="9"/>
  <c r="AN44" i="9" s="1"/>
  <c r="AN48" i="9" s="1"/>
  <c r="AN9" i="9"/>
  <c r="AV6" i="4"/>
  <c r="AU14" i="4"/>
  <c r="AU18" i="4" s="1"/>
  <c r="AU22" i="4" s="1"/>
  <c r="AW6" i="2" l="1"/>
  <c r="AV14" i="2"/>
  <c r="AV18" i="2" s="1"/>
  <c r="AV22" i="2" s="1"/>
  <c r="AT10" i="1"/>
  <c r="AT35" i="10"/>
  <c r="AT36" i="10" s="1"/>
  <c r="AT9" i="10"/>
  <c r="AT10" i="10" s="1"/>
  <c r="AU6" i="10" s="1"/>
  <c r="AL86" i="9"/>
  <c r="AK91" i="9"/>
  <c r="AK95" i="9" s="1"/>
  <c r="AK99" i="9" s="1"/>
  <c r="AO35" i="9"/>
  <c r="AO36" i="9" s="1"/>
  <c r="AP32" i="9" s="1"/>
  <c r="AN10" i="9"/>
  <c r="AV9" i="4"/>
  <c r="AV10" i="4" s="1"/>
  <c r="AW9" i="2" l="1"/>
  <c r="AU6" i="1"/>
  <c r="AT14" i="1"/>
  <c r="AT18" i="1" s="1"/>
  <c r="AT22" i="1" s="1"/>
  <c r="AT14" i="10"/>
  <c r="AT18" i="10" s="1"/>
  <c r="AT22" i="10" s="1"/>
  <c r="AU32" i="10"/>
  <c r="AT40" i="10"/>
  <c r="AT44" i="10" s="1"/>
  <c r="AT48" i="10" s="1"/>
  <c r="AU9" i="10"/>
  <c r="AU10" i="10" s="1"/>
  <c r="AV6" i="10" s="1"/>
  <c r="AL87" i="9"/>
  <c r="AO40" i="9"/>
  <c r="AO44" i="9" s="1"/>
  <c r="AO48" i="9" s="1"/>
  <c r="AP35" i="9"/>
  <c r="AP36" i="9" s="1"/>
  <c r="AQ32" i="9" s="1"/>
  <c r="AO6" i="9"/>
  <c r="AN14" i="9"/>
  <c r="AN18" i="9" s="1"/>
  <c r="AN22" i="9" s="1"/>
  <c r="AW6" i="4"/>
  <c r="AV14" i="4"/>
  <c r="AV18" i="4" s="1"/>
  <c r="AV22" i="4" s="1"/>
  <c r="AU9" i="1" l="1"/>
  <c r="AU10" i="1" s="1"/>
  <c r="AV6" i="1" s="1"/>
  <c r="AW10" i="2"/>
  <c r="AU14" i="10"/>
  <c r="AU18" i="10" s="1"/>
  <c r="AU22" i="10" s="1"/>
  <c r="AV9" i="10"/>
  <c r="AU35" i="10"/>
  <c r="AM83" i="9"/>
  <c r="AL91" i="9"/>
  <c r="AL95" i="9" s="1"/>
  <c r="AL99" i="9" s="1"/>
  <c r="AQ35" i="9"/>
  <c r="AP40" i="9"/>
  <c r="AP44" i="9" s="1"/>
  <c r="AP48" i="9" s="1"/>
  <c r="AO9" i="9"/>
  <c r="AW9" i="4"/>
  <c r="AW10" i="4" s="1"/>
  <c r="AU14" i="1" l="1"/>
  <c r="AU18" i="1" s="1"/>
  <c r="AU22" i="1" s="1"/>
  <c r="AX6" i="2"/>
  <c r="AW14" i="2"/>
  <c r="AW18" i="2" s="1"/>
  <c r="AW22" i="2" s="1"/>
  <c r="AV9" i="1"/>
  <c r="AU36" i="10"/>
  <c r="AV10" i="10"/>
  <c r="AM86" i="9"/>
  <c r="AQ36" i="9"/>
  <c r="AO10" i="9"/>
  <c r="AX6" i="4"/>
  <c r="AW14" i="4"/>
  <c r="AW18" i="4" s="1"/>
  <c r="AW22" i="4" s="1"/>
  <c r="AX9" i="2" l="1"/>
  <c r="AV10" i="1"/>
  <c r="AW6" i="10"/>
  <c r="AV14" i="10"/>
  <c r="AV18" i="10" s="1"/>
  <c r="AV22" i="10" s="1"/>
  <c r="AV32" i="10"/>
  <c r="AU40" i="10"/>
  <c r="AU44" i="10" s="1"/>
  <c r="AU48" i="10" s="1"/>
  <c r="AM87" i="9"/>
  <c r="AR32" i="9"/>
  <c r="AQ40" i="9"/>
  <c r="AQ44" i="9" s="1"/>
  <c r="AQ48" i="9" s="1"/>
  <c r="AP6" i="9"/>
  <c r="AO14" i="9"/>
  <c r="AO18" i="9" s="1"/>
  <c r="AO22" i="9" s="1"/>
  <c r="AX9" i="4"/>
  <c r="AX10" i="4" s="1"/>
  <c r="AY6" i="4" s="1"/>
  <c r="AX10" i="2" l="1"/>
  <c r="AW6" i="1"/>
  <c r="AV14" i="1"/>
  <c r="AV18" i="1" s="1"/>
  <c r="AV22" i="1" s="1"/>
  <c r="AW9" i="10"/>
  <c r="AW10" i="10" s="1"/>
  <c r="AV35" i="10"/>
  <c r="AN83" i="9"/>
  <c r="AM91" i="9"/>
  <c r="AM95" i="9" s="1"/>
  <c r="AM99" i="9" s="1"/>
  <c r="AR35" i="9"/>
  <c r="AP9" i="9"/>
  <c r="AP10" i="9" s="1"/>
  <c r="AY9" i="4"/>
  <c r="AX14" i="4"/>
  <c r="AX18" i="4" s="1"/>
  <c r="AX22" i="4" s="1"/>
  <c r="AY6" i="2" l="1"/>
  <c r="AX14" i="2"/>
  <c r="AX18" i="2" s="1"/>
  <c r="AX22" i="2" s="1"/>
  <c r="AW9" i="1"/>
  <c r="AW10" i="1" s="1"/>
  <c r="AX6" i="1" s="1"/>
  <c r="AX6" i="10"/>
  <c r="AW14" i="10"/>
  <c r="AW18" i="10" s="1"/>
  <c r="AW22" i="10" s="1"/>
  <c r="AV36" i="10"/>
  <c r="AN86" i="9"/>
  <c r="AR36" i="9"/>
  <c r="AQ6" i="9"/>
  <c r="AP14" i="9"/>
  <c r="AP18" i="9" s="1"/>
  <c r="AP22" i="9" s="1"/>
  <c r="AY10" i="4"/>
  <c r="AW14" i="1" l="1"/>
  <c r="AW18" i="1" s="1"/>
  <c r="AW22" i="1" s="1"/>
  <c r="AY9" i="2"/>
  <c r="AX9" i="1"/>
  <c r="AW32" i="10"/>
  <c r="AV40" i="10"/>
  <c r="AV44" i="10" s="1"/>
  <c r="AV48" i="10" s="1"/>
  <c r="AX9" i="10"/>
  <c r="AN87" i="9"/>
  <c r="AS32" i="9"/>
  <c r="AR40" i="9"/>
  <c r="AR44" i="9" s="1"/>
  <c r="AR48" i="9" s="1"/>
  <c r="AQ9" i="9"/>
  <c r="AZ6" i="4"/>
  <c r="AY14" i="4"/>
  <c r="AY18" i="4" s="1"/>
  <c r="AY22" i="4" s="1"/>
  <c r="AX10" i="1" l="1"/>
  <c r="AY10" i="2"/>
  <c r="AX10" i="10"/>
  <c r="AW35" i="10"/>
  <c r="AO83" i="9"/>
  <c r="AN91" i="9"/>
  <c r="AN95" i="9" s="1"/>
  <c r="AN99" i="9" s="1"/>
  <c r="AS35" i="9"/>
  <c r="AS36" i="9" s="1"/>
  <c r="AT32" i="9" s="1"/>
  <c r="AQ10" i="9"/>
  <c r="AZ9" i="4"/>
  <c r="AZ6" i="2" l="1"/>
  <c r="AY14" i="2"/>
  <c r="AY18" i="2" s="1"/>
  <c r="AY22" i="2" s="1"/>
  <c r="AY6" i="1"/>
  <c r="AX14" i="1"/>
  <c r="AX18" i="1" s="1"/>
  <c r="AX22" i="1" s="1"/>
  <c r="AY6" i="10"/>
  <c r="AX14" i="10"/>
  <c r="AX18" i="10" s="1"/>
  <c r="AX22" i="10" s="1"/>
  <c r="AW36" i="10"/>
  <c r="AO86" i="9"/>
  <c r="AO87" i="9" s="1"/>
  <c r="AP83" i="9" s="1"/>
  <c r="AT35" i="9"/>
  <c r="AT36" i="9" s="1"/>
  <c r="AS40" i="9"/>
  <c r="AS44" i="9" s="1"/>
  <c r="AS48" i="9" s="1"/>
  <c r="AR6" i="9"/>
  <c r="AQ14" i="9"/>
  <c r="AQ18" i="9" s="1"/>
  <c r="AQ22" i="9" s="1"/>
  <c r="AZ10" i="4"/>
  <c r="AY9" i="1" l="1"/>
  <c r="AZ9" i="2"/>
  <c r="AZ10" i="2" s="1"/>
  <c r="BA6" i="2" s="1"/>
  <c r="AX32" i="10"/>
  <c r="AW40" i="10"/>
  <c r="AW44" i="10" s="1"/>
  <c r="AW48" i="10" s="1"/>
  <c r="AY9" i="10"/>
  <c r="AP86" i="9"/>
  <c r="AP87" i="9" s="1"/>
  <c r="AO91" i="9"/>
  <c r="AO95" i="9" s="1"/>
  <c r="AO99" i="9" s="1"/>
  <c r="AU32" i="9"/>
  <c r="AT40" i="9"/>
  <c r="AT44" i="9" s="1"/>
  <c r="AT48" i="9" s="1"/>
  <c r="AR9" i="9"/>
  <c r="BA6" i="4"/>
  <c r="AZ14" i="4"/>
  <c r="AZ18" i="4" s="1"/>
  <c r="AZ22" i="4" s="1"/>
  <c r="AZ14" i="2" l="1"/>
  <c r="AZ18" i="2" s="1"/>
  <c r="AZ22" i="2" s="1"/>
  <c r="BA9" i="2"/>
  <c r="BA10" i="2" s="1"/>
  <c r="BB6" i="2" s="1"/>
  <c r="AY10" i="1"/>
  <c r="AY10" i="10"/>
  <c r="AX35" i="10"/>
  <c r="AQ83" i="9"/>
  <c r="AP91" i="9"/>
  <c r="AP95" i="9" s="1"/>
  <c r="AP99" i="9" s="1"/>
  <c r="AU35" i="9"/>
  <c r="AU36" i="9" s="1"/>
  <c r="AR10" i="9"/>
  <c r="BA9" i="4"/>
  <c r="AZ6" i="1" l="1"/>
  <c r="AY14" i="1"/>
  <c r="AY18" i="1" s="1"/>
  <c r="AY22" i="1" s="1"/>
  <c r="BB9" i="2"/>
  <c r="BB10" i="2" s="1"/>
  <c r="BA14" i="2"/>
  <c r="BA18" i="2" s="1"/>
  <c r="BA22" i="2" s="1"/>
  <c r="AZ6" i="10"/>
  <c r="AY14" i="10"/>
  <c r="AY18" i="10" s="1"/>
  <c r="AY22" i="10" s="1"/>
  <c r="AX36" i="10"/>
  <c r="AQ86" i="9"/>
  <c r="AV32" i="9"/>
  <c r="AV35" i="9" s="1"/>
  <c r="AV36" i="9" s="1"/>
  <c r="AU40" i="9"/>
  <c r="AU44" i="9" s="1"/>
  <c r="AU48" i="9" s="1"/>
  <c r="AS6" i="9"/>
  <c r="AR14" i="9"/>
  <c r="AR18" i="9" s="1"/>
  <c r="AR22" i="9" s="1"/>
  <c r="BA10" i="4"/>
  <c r="BC6" i="2" l="1"/>
  <c r="BC9" i="2" s="1"/>
  <c r="BC10" i="2" s="1"/>
  <c r="BD6" i="2" s="1"/>
  <c r="BB14" i="2"/>
  <c r="BB18" i="2" s="1"/>
  <c r="BB22" i="2" s="1"/>
  <c r="AZ9" i="1"/>
  <c r="AZ10" i="1" s="1"/>
  <c r="BA6" i="1" s="1"/>
  <c r="AY32" i="10"/>
  <c r="AX40" i="10"/>
  <c r="AX44" i="10" s="1"/>
  <c r="AX48" i="10" s="1"/>
  <c r="AZ9" i="10"/>
  <c r="AQ87" i="9"/>
  <c r="AW32" i="9"/>
  <c r="AV40" i="9"/>
  <c r="AV44" i="9" s="1"/>
  <c r="AV48" i="9" s="1"/>
  <c r="AS9" i="9"/>
  <c r="AS10" i="9" s="1"/>
  <c r="BB6" i="4"/>
  <c r="BA14" i="4"/>
  <c r="BA18" i="4" s="1"/>
  <c r="BA22" i="4" s="1"/>
  <c r="BD9" i="2" l="1"/>
  <c r="BD10" i="2" s="1"/>
  <c r="BD14" i="2" s="1"/>
  <c r="BD18" i="2" s="1"/>
  <c r="AZ14" i="1"/>
  <c r="AZ18" i="1" s="1"/>
  <c r="AZ22" i="1" s="1"/>
  <c r="BC14" i="2"/>
  <c r="BC18" i="2" s="1"/>
  <c r="BC22" i="2" s="1"/>
  <c r="BA9" i="1"/>
  <c r="AZ10" i="10"/>
  <c r="AY35" i="10"/>
  <c r="AY36" i="10" s="1"/>
  <c r="AR83" i="9"/>
  <c r="AQ91" i="9"/>
  <c r="AQ95" i="9" s="1"/>
  <c r="AQ99" i="9" s="1"/>
  <c r="AW35" i="9"/>
  <c r="AW36" i="9" s="1"/>
  <c r="AT6" i="9"/>
  <c r="AS14" i="9"/>
  <c r="AS18" i="9" s="1"/>
  <c r="AS22" i="9" s="1"/>
  <c r="BB9" i="4"/>
  <c r="BB10" i="4" s="1"/>
  <c r="BD22" i="2" l="1"/>
  <c r="E24" i="2" s="1"/>
  <c r="F6" i="3" s="1"/>
  <c r="BA10" i="1"/>
  <c r="AZ32" i="10"/>
  <c r="AY40" i="10"/>
  <c r="AY44" i="10" s="1"/>
  <c r="AY48" i="10" s="1"/>
  <c r="BA6" i="10"/>
  <c r="AZ14" i="10"/>
  <c r="AZ18" i="10" s="1"/>
  <c r="AZ22" i="10" s="1"/>
  <c r="AR86" i="9"/>
  <c r="AX32" i="9"/>
  <c r="AW40" i="9"/>
  <c r="AW44" i="9" s="1"/>
  <c r="AW48" i="9" s="1"/>
  <c r="AT9" i="9"/>
  <c r="AT10" i="9" s="1"/>
  <c r="AU6" i="9" s="1"/>
  <c r="BC6" i="4"/>
  <c r="BB14" i="4"/>
  <c r="BB18" i="4" s="1"/>
  <c r="BB22" i="4" s="1"/>
  <c r="BB6" i="1" l="1"/>
  <c r="BA14" i="1"/>
  <c r="BA18" i="1" s="1"/>
  <c r="BA22" i="1" s="1"/>
  <c r="BA9" i="10"/>
  <c r="AZ35" i="10"/>
  <c r="AZ36" i="10" s="1"/>
  <c r="BA32" i="10" s="1"/>
  <c r="AR87" i="9"/>
  <c r="AX35" i="9"/>
  <c r="AX36" i="9" s="1"/>
  <c r="AU9" i="9"/>
  <c r="AT14" i="9"/>
  <c r="AT18" i="9" s="1"/>
  <c r="AT22" i="9" s="1"/>
  <c r="BC9" i="4"/>
  <c r="BC10" i="4" s="1"/>
  <c r="BD6" i="4" l="1"/>
  <c r="BD9" i="4" s="1"/>
  <c r="BD10" i="4" s="1"/>
  <c r="BD14" i="4" s="1"/>
  <c r="BD18" i="4" s="1"/>
  <c r="BC14" i="4"/>
  <c r="BC18" i="4" s="1"/>
  <c r="BC22" i="4" s="1"/>
  <c r="BB9" i="1"/>
  <c r="BB10" i="1" s="1"/>
  <c r="BA35" i="10"/>
  <c r="BA36" i="10" s="1"/>
  <c r="BB32" i="10" s="1"/>
  <c r="AZ40" i="10"/>
  <c r="AZ44" i="10" s="1"/>
  <c r="AZ48" i="10" s="1"/>
  <c r="BA10" i="10"/>
  <c r="AS83" i="9"/>
  <c r="AR91" i="9"/>
  <c r="AR95" i="9" s="1"/>
  <c r="AR99" i="9" s="1"/>
  <c r="AY32" i="9"/>
  <c r="AY35" i="9" s="1"/>
  <c r="AX40" i="9"/>
  <c r="AX44" i="9" s="1"/>
  <c r="AX48" i="9" s="1"/>
  <c r="AU10" i="9"/>
  <c r="BC6" i="1" l="1"/>
  <c r="BB14" i="1"/>
  <c r="BB18" i="1" s="1"/>
  <c r="BB22" i="1" s="1"/>
  <c r="BA40" i="10"/>
  <c r="BA44" i="10" s="1"/>
  <c r="BA48" i="10" s="1"/>
  <c r="BB35" i="10"/>
  <c r="BB6" i="10"/>
  <c r="BA14" i="10"/>
  <c r="BA18" i="10" s="1"/>
  <c r="BA22" i="10" s="1"/>
  <c r="AS86" i="9"/>
  <c r="AS87" i="9" s="1"/>
  <c r="AT83" i="9" s="1"/>
  <c r="AY36" i="9"/>
  <c r="AV6" i="9"/>
  <c r="AU14" i="9"/>
  <c r="AU18" i="9" s="1"/>
  <c r="AU22" i="9" s="1"/>
  <c r="BD22" i="4"/>
  <c r="E24" i="4" s="1"/>
  <c r="F7" i="3" s="1"/>
  <c r="BC9" i="1" l="1"/>
  <c r="BC10" i="1" s="1"/>
  <c r="BD6" i="1" s="1"/>
  <c r="BB9" i="10"/>
  <c r="BB36" i="10"/>
  <c r="AT86" i="9"/>
  <c r="AS91" i="9"/>
  <c r="AS95" i="9" s="1"/>
  <c r="AS99" i="9" s="1"/>
  <c r="AZ32" i="9"/>
  <c r="AY40" i="9"/>
  <c r="AY44" i="9" s="1"/>
  <c r="AY48" i="9" s="1"/>
  <c r="AV9" i="9"/>
  <c r="BD9" i="1" l="1"/>
  <c r="BC14" i="1"/>
  <c r="BC18" i="1" s="1"/>
  <c r="BC22" i="1" s="1"/>
  <c r="BB10" i="10"/>
  <c r="BC32" i="10"/>
  <c r="BB40" i="10"/>
  <c r="BB44" i="10" s="1"/>
  <c r="BB48" i="10" s="1"/>
  <c r="AT87" i="9"/>
  <c r="AZ35" i="9"/>
  <c r="AV10" i="9"/>
  <c r="BD10" i="1" l="1"/>
  <c r="BD14" i="1" s="1"/>
  <c r="BD18" i="1" s="1"/>
  <c r="BD22" i="1" s="1"/>
  <c r="E24" i="1" s="1"/>
  <c r="F5" i="3" s="1"/>
  <c r="BC35" i="10"/>
  <c r="BC36" i="10" s="1"/>
  <c r="BC6" i="10"/>
  <c r="BB14" i="10"/>
  <c r="BB18" i="10" s="1"/>
  <c r="BB22" i="10" s="1"/>
  <c r="AU83" i="9"/>
  <c r="AT91" i="9"/>
  <c r="AT95" i="9" s="1"/>
  <c r="AT99" i="9" s="1"/>
  <c r="AZ36" i="9"/>
  <c r="AW6" i="9"/>
  <c r="AV14" i="9"/>
  <c r="AV18" i="9" s="1"/>
  <c r="AV22" i="9" s="1"/>
  <c r="BD32" i="10" l="1"/>
  <c r="BD35" i="10" s="1"/>
  <c r="BC40" i="10"/>
  <c r="BC44" i="10" s="1"/>
  <c r="BC48" i="10" s="1"/>
  <c r="BC9" i="10"/>
  <c r="BC10" i="10" s="1"/>
  <c r="AU86" i="9"/>
  <c r="BA32" i="9"/>
  <c r="AZ40" i="9"/>
  <c r="AZ44" i="9" s="1"/>
  <c r="AZ48" i="9" s="1"/>
  <c r="AW9" i="9"/>
  <c r="AW10" i="9" s="1"/>
  <c r="AX6" i="9" s="1"/>
  <c r="BD6" i="10" l="1"/>
  <c r="BC14" i="10"/>
  <c r="BC18" i="10" s="1"/>
  <c r="BC22" i="10" s="1"/>
  <c r="BD36" i="10"/>
  <c r="BD40" i="10" s="1"/>
  <c r="BD44" i="10" s="1"/>
  <c r="BD48" i="10" s="1"/>
  <c r="E50" i="10" s="1"/>
  <c r="E4" i="7" s="1"/>
  <c r="AU87" i="9"/>
  <c r="BA35" i="9"/>
  <c r="AX9" i="9"/>
  <c r="AX10" i="9" s="1"/>
  <c r="AY6" i="9" s="1"/>
  <c r="AW14" i="9"/>
  <c r="AW18" i="9" s="1"/>
  <c r="AW22" i="9" s="1"/>
  <c r="E10" i="7" l="1"/>
  <c r="E4" i="8"/>
  <c r="BD9" i="10"/>
  <c r="AV83" i="9"/>
  <c r="AU91" i="9"/>
  <c r="AU95" i="9" s="1"/>
  <c r="AU99" i="9" s="1"/>
  <c r="BA36" i="9"/>
  <c r="AY9" i="9"/>
  <c r="AX14" i="9"/>
  <c r="AX18" i="9" s="1"/>
  <c r="AX22" i="9" s="1"/>
  <c r="E10" i="8" l="1"/>
  <c r="E15" i="7"/>
  <c r="E15" i="8" s="1"/>
  <c r="E25" i="7"/>
  <c r="BD10" i="10"/>
  <c r="BD14" i="10" s="1"/>
  <c r="BD18" i="10" s="1"/>
  <c r="BD22" i="10" s="1"/>
  <c r="E24" i="10" s="1"/>
  <c r="E3" i="7" s="1"/>
  <c r="AV86" i="9"/>
  <c r="BB32" i="9"/>
  <c r="BA40" i="9"/>
  <c r="BA44" i="9" s="1"/>
  <c r="BA48" i="9" s="1"/>
  <c r="AY10" i="9"/>
  <c r="E3" i="8" l="1"/>
  <c r="E11" i="7"/>
  <c r="E11" i="8" s="1"/>
  <c r="E5" i="7"/>
  <c r="E25" i="8"/>
  <c r="E31" i="7"/>
  <c r="E31" i="8" s="1"/>
  <c r="AV87" i="9"/>
  <c r="BB35" i="9"/>
  <c r="BB36" i="9" s="1"/>
  <c r="BC32" i="9" s="1"/>
  <c r="AZ6" i="9"/>
  <c r="AY14" i="9"/>
  <c r="AY18" i="9" s="1"/>
  <c r="AY22" i="9" s="1"/>
  <c r="E9" i="7" l="1"/>
  <c r="E24" i="7"/>
  <c r="E5" i="8"/>
  <c r="AW83" i="9"/>
  <c r="AV91" i="9"/>
  <c r="AV95" i="9" s="1"/>
  <c r="AV99" i="9" s="1"/>
  <c r="BC35" i="9"/>
  <c r="BB40" i="9"/>
  <c r="BB44" i="9" s="1"/>
  <c r="BB48" i="9" s="1"/>
  <c r="AZ9" i="9"/>
  <c r="E24" i="8" l="1"/>
  <c r="E28" i="7"/>
  <c r="E32" i="7"/>
  <c r="E32" i="8" s="1"/>
  <c r="E16" i="7"/>
  <c r="E12" i="7"/>
  <c r="E12" i="8" s="1"/>
  <c r="E9" i="8"/>
  <c r="AW86" i="9"/>
  <c r="AW87" i="9" s="1"/>
  <c r="AX83" i="9" s="1"/>
  <c r="BC36" i="9"/>
  <c r="AZ10" i="9"/>
  <c r="E16" i="8" l="1"/>
  <c r="E36" i="7"/>
  <c r="E28" i="8"/>
  <c r="AX86" i="9"/>
  <c r="AW91" i="9"/>
  <c r="AW95" i="9" s="1"/>
  <c r="AW99" i="9" s="1"/>
  <c r="BD32" i="9"/>
  <c r="BC40" i="9"/>
  <c r="BC44" i="9" s="1"/>
  <c r="BC48" i="9" s="1"/>
  <c r="BA6" i="9"/>
  <c r="AZ14" i="9"/>
  <c r="AZ18" i="9" s="1"/>
  <c r="AZ22" i="9" s="1"/>
  <c r="AX87" i="9" l="1"/>
  <c r="BD35" i="9"/>
  <c r="BA9" i="9"/>
  <c r="BA10" i="9" s="1"/>
  <c r="BB6" i="9" s="1"/>
  <c r="AY83" i="9" l="1"/>
  <c r="AX91" i="9"/>
  <c r="AX95" i="9" s="1"/>
  <c r="AX99" i="9" s="1"/>
  <c r="BD36" i="9"/>
  <c r="BD40" i="9" s="1"/>
  <c r="BD44" i="9" s="1"/>
  <c r="BD48" i="9" s="1"/>
  <c r="E50" i="9" s="1"/>
  <c r="E4" i="6" s="1"/>
  <c r="E10" i="6" s="1"/>
  <c r="BB9" i="9"/>
  <c r="BB10" i="9" s="1"/>
  <c r="BA14" i="9"/>
  <c r="BA18" i="9" s="1"/>
  <c r="BA22" i="9" s="1"/>
  <c r="AY86" i="9" l="1"/>
  <c r="E15" i="6"/>
  <c r="E25" i="6"/>
  <c r="E31" i="6" s="1"/>
  <c r="BC6" i="9"/>
  <c r="BB14" i="9"/>
  <c r="BB18" i="9" s="1"/>
  <c r="BB22" i="9" s="1"/>
  <c r="AY87" i="9" l="1"/>
  <c r="BC9" i="9"/>
  <c r="AZ83" i="9" l="1"/>
  <c r="AY91" i="9"/>
  <c r="AY95" i="9" s="1"/>
  <c r="AY99" i="9" s="1"/>
  <c r="BC10" i="9"/>
  <c r="AZ86" i="9" l="1"/>
  <c r="BD6" i="9"/>
  <c r="BC14" i="9"/>
  <c r="BC18" i="9" s="1"/>
  <c r="BC22" i="9" s="1"/>
  <c r="AZ87" i="9" l="1"/>
  <c r="BD9" i="9"/>
  <c r="BA83" i="9" l="1"/>
  <c r="AZ91" i="9"/>
  <c r="AZ95" i="9" s="1"/>
  <c r="AZ99" i="9" s="1"/>
  <c r="BD10" i="9"/>
  <c r="BD14" i="9" s="1"/>
  <c r="BD18" i="9" s="1"/>
  <c r="BD22" i="9" s="1"/>
  <c r="E24" i="9" s="1"/>
  <c r="E3" i="6" l="1"/>
  <c r="E5" i="6" s="1"/>
  <c r="E13" i="6"/>
  <c r="BA86" i="9"/>
  <c r="BA87" i="9" s="1"/>
  <c r="BB83" i="9" s="1"/>
  <c r="E29" i="6" l="1"/>
  <c r="E13" i="7"/>
  <c r="BB86" i="9"/>
  <c r="BB87" i="9" s="1"/>
  <c r="BA91" i="9"/>
  <c r="BA95" i="9" s="1"/>
  <c r="BA99" i="9" s="1"/>
  <c r="E24" i="6"/>
  <c r="E9" i="6"/>
  <c r="E13" i="8" l="1"/>
  <c r="E29" i="8" s="1"/>
  <c r="E29" i="7"/>
  <c r="E20" i="7"/>
  <c r="E20" i="8" s="1"/>
  <c r="BC83" i="9"/>
  <c r="BB91" i="9"/>
  <c r="BB95" i="9" s="1"/>
  <c r="BB99" i="9" s="1"/>
  <c r="E32" i="6"/>
  <c r="E28" i="6"/>
  <c r="E36" i="6" s="1"/>
  <c r="BC86" i="9" l="1"/>
  <c r="BC87" i="9" l="1"/>
  <c r="BD83" i="9" l="1"/>
  <c r="BC91" i="9"/>
  <c r="BC95" i="9" s="1"/>
  <c r="BC99" i="9" s="1"/>
  <c r="BD86" i="9" l="1"/>
  <c r="BD87" i="9" l="1"/>
  <c r="BD91" i="9" s="1"/>
  <c r="BD95" i="9" s="1"/>
  <c r="BD99" i="9" s="1"/>
  <c r="E101" i="9" s="1"/>
  <c r="E11" i="6" s="1"/>
  <c r="E16" i="6" l="1"/>
  <c r="E20" i="6" s="1"/>
  <c r="E12" i="6"/>
</calcChain>
</file>

<file path=xl/comments1.xml><?xml version="1.0" encoding="utf-8"?>
<comments xmlns="http://schemas.openxmlformats.org/spreadsheetml/2006/main">
  <authors>
    <author>Author</author>
  </authors>
  <commentList>
    <comment ref="B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“Reparation (Old)” worksheet for more detail.</t>
        </r>
      </text>
    </comment>
    <comment ref="F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 ref="B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“New Reparation” worksheet for more detail.</t>
        </r>
      </text>
    </comment>
    <comment ref="F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List>
</comments>
</file>

<file path=xl/comments10.xml><?xml version="1.0" encoding="utf-8"?>
<comments xmlns="http://schemas.openxmlformats.org/spreadsheetml/2006/main">
  <authors>
    <author>Author</author>
  </authors>
  <commentList>
    <comment ref="B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“Reparation (Old)” worksheet for more detail.</t>
        </r>
      </text>
    </comment>
    <comment ref="F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 ref="B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“New Reparation” worksheet for more detail.</t>
        </r>
      </text>
    </comment>
    <comment ref="F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List>
</comments>
</file>

<file path=xl/comments2.xml><?xml version="1.0" encoding="utf-8"?>
<comments xmlns="http://schemas.openxmlformats.org/spreadsheetml/2006/main">
  <authors>
    <author>Author</author>
  </authors>
  <commentList>
    <comment ref="E16" authorId="0" shapeId="0">
      <text>
        <r>
          <rPr>
            <b/>
            <sz val="9"/>
            <color indexed="81"/>
            <rFont val="Tahoma"/>
            <family val="2"/>
          </rPr>
          <t>Author:</t>
        </r>
        <r>
          <rPr>
            <sz val="9"/>
            <color indexed="81"/>
            <rFont val="Tahoma"/>
            <family val="2"/>
          </rPr>
          <t xml:space="preserve">
WACC assumed to be constant for simplicity.</t>
        </r>
      </text>
    </comment>
  </commentList>
</comments>
</file>

<file path=xl/comments3.xml><?xml version="1.0" encoding="utf-8"?>
<comments xmlns="http://schemas.openxmlformats.org/spreadsheetml/2006/main">
  <authors>
    <author>Author</author>
  </authors>
  <commentList>
    <comment ref="E16" authorId="0" shapeId="0">
      <text>
        <r>
          <rPr>
            <b/>
            <sz val="9"/>
            <color indexed="81"/>
            <rFont val="Tahoma"/>
            <family val="2"/>
          </rPr>
          <t>Author:</t>
        </r>
        <r>
          <rPr>
            <sz val="9"/>
            <color indexed="81"/>
            <rFont val="Tahoma"/>
            <family val="2"/>
          </rPr>
          <t xml:space="preserve">
WACC assumed to be constant for simplicity.</t>
        </r>
      </text>
    </comment>
  </commentList>
</comments>
</file>

<file path=xl/comments4.xml><?xml version="1.0" encoding="utf-8"?>
<comments xmlns="http://schemas.openxmlformats.org/spreadsheetml/2006/main">
  <authors>
    <author>Author</author>
  </authors>
  <commentList>
    <comment ref="E16" authorId="0" shapeId="0">
      <text>
        <r>
          <rPr>
            <b/>
            <sz val="9"/>
            <color indexed="81"/>
            <rFont val="Tahoma"/>
            <family val="2"/>
          </rPr>
          <t>Author:</t>
        </r>
        <r>
          <rPr>
            <sz val="9"/>
            <color indexed="81"/>
            <rFont val="Tahoma"/>
            <family val="2"/>
          </rPr>
          <t xml:space="preserve">
WACC assumed to be constant for simplicity.</t>
        </r>
      </text>
    </comment>
  </commentList>
</comments>
</file>

<file path=xl/comments5.xml><?xml version="1.0" encoding="utf-8"?>
<comments xmlns="http://schemas.openxmlformats.org/spreadsheetml/2006/main">
  <authors>
    <author>Author</author>
  </authors>
  <commentList>
    <comment ref="B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“Reparation (Old)” worksheet for more detail.</t>
        </r>
      </text>
    </comment>
    <comment ref="F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 ref="B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“New Reparation” worksheet for more detail.</t>
        </r>
      </text>
    </comment>
    <comment ref="F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List>
</comments>
</file>

<file path=xl/comments6.xml><?xml version="1.0" encoding="utf-8"?>
<comments xmlns="http://schemas.openxmlformats.org/spreadsheetml/2006/main">
  <authors>
    <author>Author</author>
  </authors>
  <commentList>
    <comment ref="E16" authorId="0" shapeId="0">
      <text>
        <r>
          <rPr>
            <b/>
            <sz val="9"/>
            <color indexed="81"/>
            <rFont val="Tahoma"/>
            <family val="2"/>
          </rPr>
          <t>Author:</t>
        </r>
        <r>
          <rPr>
            <sz val="9"/>
            <color indexed="81"/>
            <rFont val="Tahoma"/>
            <family val="2"/>
          </rPr>
          <t xml:space="preserve">
WACC assumed to be constant for simplicity.</t>
        </r>
      </text>
    </comment>
    <comment ref="E42" authorId="0" shapeId="0">
      <text>
        <r>
          <rPr>
            <b/>
            <sz val="9"/>
            <color indexed="81"/>
            <rFont val="Tahoma"/>
            <family val="2"/>
          </rPr>
          <t>Author:</t>
        </r>
        <r>
          <rPr>
            <sz val="9"/>
            <color indexed="81"/>
            <rFont val="Tahoma"/>
            <family val="2"/>
          </rPr>
          <t xml:space="preserve">
WACC assumed to be constant for simplicity.</t>
        </r>
      </text>
    </comment>
    <comment ref="E93" authorId="0" shapeId="0">
      <text>
        <r>
          <rPr>
            <b/>
            <sz val="9"/>
            <color indexed="81"/>
            <rFont val="Tahoma"/>
            <family val="2"/>
          </rPr>
          <t>Author:</t>
        </r>
        <r>
          <rPr>
            <sz val="9"/>
            <color indexed="81"/>
            <rFont val="Tahoma"/>
            <family val="2"/>
          </rPr>
          <t xml:space="preserve">
WACC assumed to be constant for simplicity.</t>
        </r>
      </text>
    </comment>
  </commentList>
</comments>
</file>

<file path=xl/comments7.xml><?xml version="1.0" encoding="utf-8"?>
<comments xmlns="http://schemas.openxmlformats.org/spreadsheetml/2006/main">
  <authors>
    <author>Author</author>
  </authors>
  <commentList>
    <comment ref="B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“Reparation (Old)” worksheet for more detail.</t>
        </r>
      </text>
    </comment>
    <comment ref="F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 ref="B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“New Reparation” worksheet for more detail.</t>
        </r>
      </text>
    </comment>
    <comment ref="F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Restorative or Compensatory. This is prior to reclassification of timing adjustment.</t>
        </r>
      </text>
    </comment>
  </commentList>
</comments>
</file>

<file path=xl/comments8.xml><?xml version="1.0" encoding="utf-8"?>
<comments xmlns="http://schemas.openxmlformats.org/spreadsheetml/2006/main">
  <authors>
    <author>Author</author>
  </authors>
  <commentList>
    <comment ref="E16" authorId="0" shapeId="0">
      <text>
        <r>
          <rPr>
            <b/>
            <sz val="9"/>
            <color indexed="81"/>
            <rFont val="Tahoma"/>
            <family val="2"/>
          </rPr>
          <t>Author:</t>
        </r>
        <r>
          <rPr>
            <sz val="9"/>
            <color indexed="81"/>
            <rFont val="Tahoma"/>
            <family val="2"/>
          </rPr>
          <t xml:space="preserve">
WACC assumed to be constant for simplicity.</t>
        </r>
      </text>
    </comment>
    <comment ref="E42" authorId="0" shapeId="0">
      <text>
        <r>
          <rPr>
            <b/>
            <sz val="9"/>
            <color indexed="81"/>
            <rFont val="Tahoma"/>
            <family val="2"/>
          </rPr>
          <t>Author:</t>
        </r>
        <r>
          <rPr>
            <sz val="9"/>
            <color indexed="81"/>
            <rFont val="Tahoma"/>
            <family val="2"/>
          </rPr>
          <t xml:space="preserve">
WACC assumed to be constant for simplicity.</t>
        </r>
      </text>
    </comment>
  </commentList>
</comments>
</file>

<file path=xl/comments9.xml><?xml version="1.0" encoding="utf-8"?>
<comments xmlns="http://schemas.openxmlformats.org/spreadsheetml/2006/main">
  <authors>
    <author>Author</author>
  </authors>
  <commentList>
    <comment ref="E6" authorId="0" shapeId="0">
      <text>
        <r>
          <rPr>
            <b/>
            <sz val="9"/>
            <color indexed="81"/>
            <rFont val="Tahoma"/>
            <family val="2"/>
          </rPr>
          <t>Author:</t>
        </r>
        <r>
          <rPr>
            <sz val="9"/>
            <color indexed="81"/>
            <rFont val="Tahoma"/>
            <family val="2"/>
          </rPr>
          <t xml:space="preserve">
WACC assumed to be constant for simplicity.</t>
        </r>
      </text>
    </comment>
  </commentList>
</comments>
</file>

<file path=xl/sharedStrings.xml><?xml version="1.0" encoding="utf-8"?>
<sst xmlns="http://schemas.openxmlformats.org/spreadsheetml/2006/main" count="712" uniqueCount="219">
  <si>
    <t>All prices in 2017/18 Real</t>
  </si>
  <si>
    <t>AMP:</t>
  </si>
  <si>
    <t>Year:</t>
  </si>
  <si>
    <t>Opening RCV</t>
  </si>
  <si>
    <t>Serviceability &amp; ODI</t>
  </si>
  <si>
    <t>Wholesale Menu Excl.</t>
  </si>
  <si>
    <t>RCV Run Off</t>
  </si>
  <si>
    <t>Closing RCV</t>
  </si>
  <si>
    <t>RCV Run off %</t>
  </si>
  <si>
    <t>Average RCV</t>
  </si>
  <si>
    <t>WACC - %</t>
  </si>
  <si>
    <t>WACC - £m</t>
  </si>
  <si>
    <t>AMP6 Bill Rebate</t>
  </si>
  <si>
    <t>Customer Cash Flows</t>
  </si>
  <si>
    <t>Whole Life</t>
  </si>
  <si>
    <t>NPV Customer Benefit</t>
  </si>
  <si>
    <t xml:space="preserve">AMP7 </t>
  </si>
  <si>
    <t>Benefits:</t>
  </si>
  <si>
    <t>AMP7</t>
  </si>
  <si>
    <t xml:space="preserve">Default </t>
  </si>
  <si>
    <t>NPV to customer @ 31/03/2019</t>
  </si>
  <si>
    <t>SWS (Old)</t>
  </si>
  <si>
    <t>SWS (New)</t>
  </si>
  <si>
    <t>AMP5 Serviceability Log Down</t>
  </si>
  <si>
    <t>AMP6 WACC</t>
  </si>
  <si>
    <t>AMP length</t>
  </si>
  <si>
    <t>£m</t>
  </si>
  <si>
    <t>%</t>
  </si>
  <si>
    <t>years</t>
  </si>
  <si>
    <t>Delay</t>
  </si>
  <si>
    <t>Annual Rebate</t>
  </si>
  <si>
    <t>AMP Rebate</t>
  </si>
  <si>
    <t>Delay uplift from 18/19 to 20/21</t>
  </si>
  <si>
    <t>First Year of AMP7 customer Rebate</t>
  </si>
  <si>
    <t>Reparation (old) Breakdown</t>
  </si>
  <si>
    <t>£80m bill rebates</t>
  </si>
  <si>
    <t>NPV</t>
  </si>
  <si>
    <t>Notes:</t>
  </si>
  <si>
    <t>In lieu of £75m RCV log down</t>
  </si>
  <si>
    <t>£11.21m Yr1 rebate</t>
  </si>
  <si>
    <t>Unchanged</t>
  </si>
  <si>
    <t>£11.65m bill rebates</t>
  </si>
  <si>
    <t>Excess above £80m (undiscounted) to target £80m NPV i.e. £92m (undiscounted) total</t>
  </si>
  <si>
    <t>£15m RCV Log down</t>
  </si>
  <si>
    <t xml:space="preserve">This is the whole life NPV (AMP7 NPV = £95m) </t>
  </si>
  <si>
    <t>WL NPV of bill rebates arising</t>
  </si>
  <si>
    <t>R/C</t>
  </si>
  <si>
    <t>R</t>
  </si>
  <si>
    <t>C</t>
  </si>
  <si>
    <t xml:space="preserve">Plus </t>
  </si>
  <si>
    <t>Restorative</t>
  </si>
  <si>
    <t>Compensatory</t>
  </si>
  <si>
    <t>Pre timing adjustment:</t>
  </si>
  <si>
    <t>Post timing adjustment</t>
  </si>
  <si>
    <t>This is equal to AMP7 NPV under enforcement approach</t>
  </si>
  <si>
    <t>There is a subjective element as to how much value is placed on acceleration of NPV into AMP7</t>
  </si>
  <si>
    <t>£15m bill rebates over AMP7</t>
  </si>
  <si>
    <t>£5m additional bill rebates over AMP7</t>
  </si>
  <si>
    <t>This is in lieu of £15m RCV log down as per "Reparation (Old)"</t>
  </si>
  <si>
    <t>This is an increase approved by SWS Board</t>
  </si>
  <si>
    <t>New Reparation Breakdown</t>
  </si>
  <si>
    <t>Calculation of Year 1 Penalty</t>
  </si>
  <si>
    <t xml:space="preserve">This is the whole life NPV (AMP7 NPV = £107m) </t>
  </si>
  <si>
    <t>Enforcement (Default) Breakdown</t>
  </si>
  <si>
    <t>£75m RCV Log Down</t>
  </si>
  <si>
    <t>£80m whole life NPV of restorative elements of enforcement package.</t>
  </si>
  <si>
    <t>Acceleration of customer benefits into AMP7</t>
  </si>
  <si>
    <t>£45m</t>
  </si>
  <si>
    <t>The post timing adjustment reflects the NPV impact on AMP7 of bringing forward the restorative element to AMP7</t>
  </si>
  <si>
    <t>Notes</t>
  </si>
  <si>
    <t>NPV to 3dp assumes £75m is rounded from £74.7m (being £57.9m + £16.8m)</t>
  </si>
  <si>
    <t>NPV assumes £80m bill rebate spread evenly over 5 years of AMP7</t>
  </si>
  <si>
    <r>
      <t>Excess above £80m (undiscounted) to target £</t>
    </r>
    <r>
      <rPr>
        <sz val="11"/>
        <color rgb="FFFF0000"/>
        <rFont val="Calibri"/>
        <family val="2"/>
        <scheme val="minor"/>
      </rPr>
      <t>79.826</t>
    </r>
    <r>
      <rPr>
        <sz val="11"/>
        <color theme="1"/>
        <rFont val="Calibri"/>
        <family val="2"/>
        <scheme val="minor"/>
      </rPr>
      <t>m NPV i.e. £</t>
    </r>
    <r>
      <rPr>
        <sz val="11"/>
        <color rgb="FFFF0000"/>
        <rFont val="Calibri"/>
        <family val="2"/>
        <scheme val="minor"/>
      </rPr>
      <t>91.854</t>
    </r>
    <r>
      <rPr>
        <sz val="11"/>
        <color theme="1"/>
        <rFont val="Calibri"/>
        <family val="2"/>
        <scheme val="minor"/>
      </rPr>
      <t>m (undiscounted) total</t>
    </r>
  </si>
  <si>
    <t>Note: £200k discrepancy</t>
  </si>
  <si>
    <t>Note inconsistency between this calculated figure and £11.21m used in abovecalculations</t>
  </si>
  <si>
    <t xml:space="preserve"> </t>
  </si>
  <si>
    <t>NPV assumes RCV log down of £74.886m (being a corrected £58.089m + £16.797m)</t>
  </si>
  <si>
    <r>
      <t>£</t>
    </r>
    <r>
      <rPr>
        <sz val="11"/>
        <color rgb="FFFF0000"/>
        <rFont val="Calibri"/>
        <family val="2"/>
        <scheme val="minor"/>
      </rPr>
      <t>11.222</t>
    </r>
    <r>
      <rPr>
        <sz val="11"/>
        <color theme="1"/>
        <rFont val="Calibri"/>
        <family val="2"/>
        <scheme val="minor"/>
      </rPr>
      <t>m Yr1 rebate</t>
    </r>
  </si>
  <si>
    <t>RPI 2012/13 (FYA)</t>
  </si>
  <si>
    <t>RPI 2017/18 (FYA)</t>
  </si>
  <si>
    <t>RPI 2017/18 (FYA):</t>
  </si>
  <si>
    <t>RPI 2012/13 (FYA):</t>
  </si>
  <si>
    <t>Note inconsistency between this calculated figure and £11.21m used in above calculations</t>
  </si>
  <si>
    <r>
      <t>£</t>
    </r>
    <r>
      <rPr>
        <sz val="11"/>
        <color rgb="FFFF0000"/>
        <rFont val="Calibri"/>
        <family val="2"/>
        <scheme val="minor"/>
      </rPr>
      <t>74.7</t>
    </r>
    <r>
      <rPr>
        <sz val="11"/>
        <color theme="1"/>
        <rFont val="Calibri"/>
        <family val="2"/>
        <scheme val="minor"/>
      </rPr>
      <t>m RCV Log Down</t>
    </r>
  </si>
  <si>
    <r>
      <t>£</t>
    </r>
    <r>
      <rPr>
        <sz val="11"/>
        <color rgb="FFFF0000"/>
        <rFont val="Calibri"/>
        <family val="2"/>
        <scheme val="minor"/>
      </rPr>
      <t>79.853</t>
    </r>
    <r>
      <rPr>
        <sz val="11"/>
        <color theme="1"/>
        <rFont val="Calibri"/>
        <family val="2"/>
        <scheme val="minor"/>
      </rPr>
      <t>m whole life NPV of restorative elements of enforcement package.</t>
    </r>
  </si>
  <si>
    <r>
      <t>£</t>
    </r>
    <r>
      <rPr>
        <sz val="11"/>
        <color rgb="FFFF0000"/>
        <rFont val="Calibri"/>
        <family val="2"/>
        <scheme val="minor"/>
      </rPr>
      <t>11.885</t>
    </r>
    <r>
      <rPr>
        <sz val="11"/>
        <color theme="1"/>
        <rFont val="Calibri"/>
        <family val="2"/>
        <scheme val="minor"/>
      </rPr>
      <t>m bill rebates</t>
    </r>
  </si>
  <si>
    <r>
      <t>Excess above £80m (undiscounted) to target £</t>
    </r>
    <r>
      <rPr>
        <sz val="11"/>
        <color rgb="FFFF0000"/>
        <rFont val="Calibri"/>
        <family val="2"/>
        <scheme val="minor"/>
      </rPr>
      <t>79.853</t>
    </r>
    <r>
      <rPr>
        <sz val="11"/>
        <color theme="1"/>
        <rFont val="Calibri"/>
        <family val="2"/>
        <scheme val="minor"/>
      </rPr>
      <t>m NPV i.e. £</t>
    </r>
    <r>
      <rPr>
        <sz val="11"/>
        <color rgb="FFFF0000"/>
        <rFont val="Calibri"/>
        <family val="2"/>
        <scheme val="minor"/>
      </rPr>
      <t>91.885</t>
    </r>
    <r>
      <rPr>
        <sz val="11"/>
        <color theme="1"/>
        <rFont val="Calibri"/>
        <family val="2"/>
        <scheme val="minor"/>
      </rPr>
      <t>m (undiscounted) total</t>
    </r>
  </si>
  <si>
    <r>
      <t>In lieu of £</t>
    </r>
    <r>
      <rPr>
        <sz val="11"/>
        <color rgb="FFFF0000"/>
        <rFont val="Calibri"/>
        <family val="2"/>
        <scheme val="minor"/>
      </rPr>
      <t>74.7</t>
    </r>
    <r>
      <rPr>
        <sz val="11"/>
        <color theme="1"/>
        <rFont val="Calibri"/>
        <family val="2"/>
        <scheme val="minor"/>
      </rPr>
      <t>m RCV log down</t>
    </r>
  </si>
  <si>
    <r>
      <t>£</t>
    </r>
    <r>
      <rPr>
        <sz val="11"/>
        <color rgb="FFFF0000"/>
        <rFont val="Calibri"/>
        <family val="2"/>
        <scheme val="minor"/>
      </rPr>
      <t>74.886</t>
    </r>
    <r>
      <rPr>
        <sz val="11"/>
        <color theme="1"/>
        <rFont val="Calibri"/>
        <family val="2"/>
        <scheme val="minor"/>
      </rPr>
      <t>m RCV Log Down</t>
    </r>
  </si>
  <si>
    <t>Value of AMP5 serviceability shortfall as advised to A Brett in email dated 29 March 2019</t>
  </si>
  <si>
    <r>
      <t>£</t>
    </r>
    <r>
      <rPr>
        <sz val="11"/>
        <color rgb="FFFF0000"/>
        <rFont val="Calibri"/>
        <family val="2"/>
        <scheme val="minor"/>
      </rPr>
      <t>80.037</t>
    </r>
    <r>
      <rPr>
        <sz val="11"/>
        <color theme="1"/>
        <rFont val="Calibri"/>
        <family val="2"/>
        <scheme val="minor"/>
      </rPr>
      <t>m whole life NPV of restorative elements of enforcement package.</t>
    </r>
  </si>
  <si>
    <r>
      <t>In lieu of £</t>
    </r>
    <r>
      <rPr>
        <sz val="11"/>
        <color rgb="FFFF0000"/>
        <rFont val="Calibri"/>
        <family val="2"/>
        <scheme val="minor"/>
      </rPr>
      <t>74.886</t>
    </r>
    <r>
      <rPr>
        <sz val="11"/>
        <color theme="1"/>
        <rFont val="Calibri"/>
        <family val="2"/>
        <scheme val="minor"/>
      </rPr>
      <t>m RCV log down</t>
    </r>
  </si>
  <si>
    <r>
      <t>£</t>
    </r>
    <r>
      <rPr>
        <sz val="11"/>
        <color rgb="FFFF0000"/>
        <rFont val="Calibri"/>
        <family val="2"/>
        <scheme val="minor"/>
      </rPr>
      <t>12.097</t>
    </r>
    <r>
      <rPr>
        <sz val="11"/>
        <color theme="1"/>
        <rFont val="Calibri"/>
        <family val="2"/>
        <scheme val="minor"/>
      </rPr>
      <t>m bill rebates</t>
    </r>
  </si>
  <si>
    <r>
      <t>Excess above £80m (undiscounted) to target £</t>
    </r>
    <r>
      <rPr>
        <sz val="11"/>
        <color rgb="FFFF0000"/>
        <rFont val="Calibri"/>
        <family val="2"/>
        <scheme val="minor"/>
      </rPr>
      <t>80.037</t>
    </r>
    <r>
      <rPr>
        <sz val="11"/>
        <color theme="1"/>
        <rFont val="Calibri"/>
        <family val="2"/>
        <scheme val="minor"/>
      </rPr>
      <t>m NPV i.e. £</t>
    </r>
    <r>
      <rPr>
        <sz val="11"/>
        <color rgb="FFFF0000"/>
        <rFont val="Calibri"/>
        <family val="2"/>
        <scheme val="minor"/>
      </rPr>
      <t>92.097</t>
    </r>
    <r>
      <rPr>
        <sz val="11"/>
        <color theme="1"/>
        <rFont val="Calibri"/>
        <family val="2"/>
        <scheme val="minor"/>
      </rPr>
      <t>m (undiscounted) total</t>
    </r>
  </si>
  <si>
    <r>
      <t>£</t>
    </r>
    <r>
      <rPr>
        <sz val="11"/>
        <color rgb="FFFF0000"/>
        <rFont val="Calibri"/>
        <family val="2"/>
        <scheme val="minor"/>
      </rPr>
      <t>9.988</t>
    </r>
    <r>
      <rPr>
        <sz val="11"/>
        <color theme="1"/>
        <rFont val="Calibri"/>
        <family val="2"/>
        <scheme val="minor"/>
      </rPr>
      <t>m Yr1 rebate</t>
    </r>
  </si>
  <si>
    <r>
      <t>£</t>
    </r>
    <r>
      <rPr>
        <sz val="11"/>
        <color rgb="FFFF0000"/>
        <rFont val="Calibri"/>
        <family val="2"/>
        <scheme val="minor"/>
      </rPr>
      <t>71.235</t>
    </r>
    <r>
      <rPr>
        <sz val="11"/>
        <color theme="1"/>
        <rFont val="Calibri"/>
        <family val="2"/>
        <scheme val="minor"/>
      </rPr>
      <t>m whole life NPV of restorative elements of enforcement package.</t>
    </r>
  </si>
  <si>
    <r>
      <t>£</t>
    </r>
    <r>
      <rPr>
        <sz val="11"/>
        <color rgb="FFFF0000"/>
        <rFont val="Calibri"/>
        <family val="2"/>
        <scheme val="minor"/>
      </rPr>
      <t>66.65</t>
    </r>
    <r>
      <rPr>
        <sz val="11"/>
        <color theme="1"/>
        <rFont val="Calibri"/>
        <family val="2"/>
        <scheme val="minor"/>
      </rPr>
      <t>m RCV Log Down</t>
    </r>
  </si>
  <si>
    <t>NPV assumes RCV log down of £66.650m (being a corrected £51.700m + £14.950m)</t>
  </si>
  <si>
    <r>
      <t>In lieu of £</t>
    </r>
    <r>
      <rPr>
        <sz val="11"/>
        <color rgb="FFFF0000"/>
        <rFont val="Calibri"/>
        <family val="2"/>
        <scheme val="minor"/>
      </rPr>
      <t>66.650</t>
    </r>
    <r>
      <rPr>
        <sz val="11"/>
        <color theme="1"/>
        <rFont val="Calibri"/>
        <family val="2"/>
        <scheme val="minor"/>
      </rPr>
      <t>m RCV log down</t>
    </r>
  </si>
  <si>
    <r>
      <t>£</t>
    </r>
    <r>
      <rPr>
        <sz val="11"/>
        <color rgb="FFFF0000"/>
        <rFont val="Calibri"/>
        <family val="2"/>
        <scheme val="minor"/>
      </rPr>
      <t>71.202</t>
    </r>
    <r>
      <rPr>
        <sz val="11"/>
        <color theme="1"/>
        <rFont val="Calibri"/>
        <family val="2"/>
        <scheme val="minor"/>
      </rPr>
      <t>m bill rebates</t>
    </r>
  </si>
  <si>
    <r>
      <t>£</t>
    </r>
    <r>
      <rPr>
        <sz val="11"/>
        <color rgb="FFFF0000"/>
        <rFont val="Calibri"/>
        <family val="2"/>
        <scheme val="minor"/>
      </rPr>
      <t>10.767</t>
    </r>
    <r>
      <rPr>
        <sz val="11"/>
        <color theme="1"/>
        <rFont val="Calibri"/>
        <family val="2"/>
        <scheme val="minor"/>
      </rPr>
      <t>m bill rebates</t>
    </r>
  </si>
  <si>
    <r>
      <t>Excess above £80m (undiscounted) to target £</t>
    </r>
    <r>
      <rPr>
        <sz val="11"/>
        <color rgb="FFFF0000"/>
        <rFont val="Calibri"/>
        <family val="2"/>
        <scheme val="minor"/>
      </rPr>
      <t>71.235</t>
    </r>
    <r>
      <rPr>
        <sz val="11"/>
        <color theme="1"/>
        <rFont val="Calibri"/>
        <family val="2"/>
        <scheme val="minor"/>
      </rPr>
      <t>m NPV i.e. £</t>
    </r>
    <r>
      <rPr>
        <sz val="11"/>
        <color rgb="FFFF0000"/>
        <rFont val="Calibri"/>
        <family val="2"/>
        <scheme val="minor"/>
      </rPr>
      <t>81.969</t>
    </r>
    <r>
      <rPr>
        <sz val="11"/>
        <color theme="1"/>
        <rFont val="Calibri"/>
        <family val="2"/>
        <scheme val="minor"/>
      </rPr>
      <t>m (undiscounted) total</t>
    </r>
  </si>
  <si>
    <r>
      <t>£</t>
    </r>
    <r>
      <rPr>
        <sz val="11"/>
        <color rgb="FFFF0000"/>
        <rFont val="Calibri"/>
        <family val="2"/>
        <scheme val="minor"/>
      </rPr>
      <t>13.350</t>
    </r>
    <r>
      <rPr>
        <sz val="11"/>
        <color theme="1"/>
        <rFont val="Calibri"/>
        <family val="2"/>
        <scheme val="minor"/>
      </rPr>
      <t>m RCV Log down</t>
    </r>
  </si>
  <si>
    <t>All costs in 2012-13 prices</t>
  </si>
  <si>
    <t>£</t>
  </si>
  <si>
    <t>m bill rebates</t>
  </si>
  <si>
    <t>m Yr1 rebate</t>
  </si>
  <si>
    <t>m bill rebates over AMP7</t>
  </si>
  <si>
    <t>m additional bill rebates over AMP7</t>
  </si>
  <si>
    <t>Year</t>
  </si>
  <si>
    <t>2011-12</t>
  </si>
  <si>
    <t>2012-13</t>
  </si>
  <si>
    <t>2013-14</t>
  </si>
  <si>
    <t>Failed WwTWs (based on OSM sampling) - previously known about and taken into account at PR14 and subsequent Blind Year Reconciliation</t>
  </si>
  <si>
    <t>Saddlers Close</t>
  </si>
  <si>
    <t>Coldwaltham</t>
  </si>
  <si>
    <t>Tunbridge Wells N</t>
  </si>
  <si>
    <t>Eastbourne</t>
  </si>
  <si>
    <t>Cherry Gardens</t>
  </si>
  <si>
    <t>Fittleworth</t>
  </si>
  <si>
    <t>Shoreham</t>
  </si>
  <si>
    <t>Woolston</t>
  </si>
  <si>
    <t>Hailsham N</t>
  </si>
  <si>
    <t>Morestead</t>
  </si>
  <si>
    <t>Battle</t>
  </si>
  <si>
    <t>Lidsey</t>
  </si>
  <si>
    <t>Swalecliffe</t>
  </si>
  <si>
    <t>Pembury</t>
  </si>
  <si>
    <t>Worthing</t>
  </si>
  <si>
    <t>Redgate Mill Crowborough</t>
  </si>
  <si>
    <t>Pagham</t>
  </si>
  <si>
    <t>Faversham</t>
  </si>
  <si>
    <t>Petworth</t>
  </si>
  <si>
    <t>Failed WwTWs (based on SRN's assessment of medium probability ANFs as at 28/3/2019)</t>
  </si>
  <si>
    <t>Newlands Merstone</t>
  </si>
  <si>
    <t xml:space="preserve">Warnham </t>
  </si>
  <si>
    <t>Hailsham South</t>
  </si>
  <si>
    <t>Partridge Green</t>
  </si>
  <si>
    <t>Buriton</t>
  </si>
  <si>
    <t>Failed WwTWs (based on SRN's assessment of high probability ANFs as at 28/3/2019)</t>
  </si>
  <si>
    <t>Bursledon</t>
  </si>
  <si>
    <t>No. of failed WwTWs</t>
  </si>
  <si>
    <t>Total no. of WwTWs</t>
  </si>
  <si>
    <t>% of WwTWs that failed</t>
  </si>
  <si>
    <t>Upper control limit</t>
  </si>
  <si>
    <t>Reference level</t>
  </si>
  <si>
    <t>Unscaled yearly shortfall value</t>
  </si>
  <si>
    <t>Scaling factor</t>
  </si>
  <si>
    <t>Scaled yearly shortfall value</t>
  </si>
  <si>
    <t>SRN FD09 efficiency - SNI</t>
  </si>
  <si>
    <t>Shortfall adjustment (2012-13 prices)</t>
  </si>
  <si>
    <t>Total shortfall adjustment due (£m, 2012-13 prices)</t>
  </si>
  <si>
    <t>Indexation factor</t>
  </si>
  <si>
    <t>Shortfall adjustment (2017-18 prices)</t>
  </si>
  <si>
    <t>Total shortfall adjustment due (£m, 2017-18 prices)</t>
  </si>
  <si>
    <t>The green tab shows Ofwat's calculation of the correction to the AMP5 serviceability shortfall (£51.700m in 2012-13 prices compared to SRN's assumption of £51.53m).</t>
  </si>
  <si>
    <t>The 'Recon 2' tab attempts to replicate SRN's analysis set out in 'Recon' using SRN's input data but working to 3dp. Suspected errors due to rounding are eliminated.</t>
  </si>
  <si>
    <t>The 'Recon 3' tab carries out the same analysis as in 'Recon 2' but uses the Ofwat calculated value for the additional AMP5 serviceability shortfall to be applied rather than the value used by SRN (ie £58.089m as opposed to £57.9m).</t>
  </si>
  <si>
    <t>The 'Recon 4' tab converts the analysis set out in 'Recon 3' from 2017-18 prices to 2012-13 prices using the RPI FYA indices.</t>
  </si>
  <si>
    <t>Bill Rebate</t>
  </si>
  <si>
    <t>The red tab 'Rebate 12-13 prices' sets out (on line 8) the bill rebate due to customers (in 2012-13 prices) in each year of the AMP7 period as a result of Ofwat's enforcement action. The 5 year total rebate amounts to £109.757m. This converts to £123.319m in 2017-18 prices using RPI FYA indexation compared to SRN's calculated amount of £122.86 (see 'New reparation' tab).</t>
  </si>
  <si>
    <t>Bill rebate (AMP7 total)</t>
  </si>
  <si>
    <r>
      <t xml:space="preserve">The 5 yellow tabs are the content of the Excel workbook provided by Richard Manning in an email to Harpreet Atwal dated 16 May 2019. They set out SRN's calculation of the rebate due to customers which reflects both reparations (ie corrections to the AMP5 serviceability shortfall and an AMP6 (Year 1) ODI penalty payment) and a compensatory element. All calculations are in 2017-18 prices which have been indexed from 2012-13 prices using RPI (FYA) indices.
</t>
    </r>
    <r>
      <rPr>
        <b/>
        <sz val="11"/>
        <color theme="1"/>
        <rFont val="Calibri"/>
        <family val="2"/>
        <scheme val="minor"/>
      </rPr>
      <t>Note: No account has been taken of the £3m fine that SRN is being required to pay directly to HM Treasury in 2019-20.</t>
    </r>
  </si>
  <si>
    <t>Acronym</t>
  </si>
  <si>
    <t>Reference</t>
  </si>
  <si>
    <t>Item description</t>
  </si>
  <si>
    <t>Unit</t>
  </si>
  <si>
    <t>Model</t>
  </si>
  <si>
    <t>PR19 application</t>
  </si>
  <si>
    <t>Price Review 2019</t>
  </si>
  <si>
    <t>Text</t>
  </si>
  <si>
    <t>PR19QA_D0015_OUT_1</t>
  </si>
  <si>
    <t>PR19QA_D0015_OUT_2</t>
  </si>
  <si>
    <t>PR19PD015</t>
  </si>
  <si>
    <t>C001_PR19PD015</t>
  </si>
  <si>
    <t>C002_PR19PD015</t>
  </si>
  <si>
    <t>C003_PR19PD015</t>
  </si>
  <si>
    <t>C004_PR19PD015</t>
  </si>
  <si>
    <t>C005_PR19PD015</t>
  </si>
  <si>
    <t>C006_PR19PD015</t>
  </si>
  <si>
    <t>Name &amp; Path of Model PR19D015</t>
  </si>
  <si>
    <t>Date &amp; Time for Model PR19D015</t>
  </si>
  <si>
    <t>Constant</t>
  </si>
  <si>
    <t>Amount to be profiled over the 2020-25 period</t>
  </si>
  <si>
    <t>Amount to be applied in 2020-21</t>
  </si>
  <si>
    <t>Wastewater revenue enforcement adjustments</t>
  </si>
  <si>
    <t>Total</t>
  </si>
  <si>
    <t>Price base</t>
  </si>
  <si>
    <t>2012/13 FYA RPI</t>
  </si>
  <si>
    <t>Water revenue enforcement adjustments</t>
  </si>
  <si>
    <t>Adjustment 1</t>
  </si>
  <si>
    <t>Adjustment 2</t>
  </si>
  <si>
    <t>Adjustment 3</t>
  </si>
  <si>
    <t>Adjustment 4</t>
  </si>
  <si>
    <t>Adjustment 5</t>
  </si>
  <si>
    <t>Change log</t>
  </si>
  <si>
    <t>#</t>
  </si>
  <si>
    <t>Issue</t>
  </si>
  <si>
    <t>Change</t>
  </si>
  <si>
    <t>Sheet</t>
  </si>
  <si>
    <t>Row</t>
  </si>
  <si>
    <t>Inputs</t>
  </si>
  <si>
    <t>Calc - Water</t>
  </si>
  <si>
    <t>Calc - Waste</t>
  </si>
  <si>
    <t>F_Outputs</t>
  </si>
  <si>
    <t>PR19PD015 model has five sheets:</t>
  </si>
  <si>
    <t>2017-18 prices</t>
  </si>
  <si>
    <t>Rebate relating to AMP5 serviceability shortfall and AMP6 ODI penalty</t>
  </si>
  <si>
    <t>Additional rebate to ensure NPV equates to that of RCV log down</t>
  </si>
  <si>
    <t>Rebate in lieu of RCV log down relating to corrective actions spend</t>
  </si>
  <si>
    <t>Additional compensatory payment approved by SRN board</t>
  </si>
  <si>
    <t>Year 1 rebate to restore value of late AMP5 serviceability shortfall</t>
  </si>
  <si>
    <t>Other revenue adjustment total - water network plus (2012-13 FYA prices)</t>
  </si>
  <si>
    <t>Other revenue adjustment (profiled over next period) - water network plus (2012-13 FYA prices)</t>
  </si>
  <si>
    <t>Other revenue adjustment (applied in year 1 of next period) - water network plus (2012-13 FYA prices)</t>
  </si>
  <si>
    <t>Other revenue adjustment total - wastewater network plus (2012-13 FYA prices)</t>
  </si>
  <si>
    <t>Other revenue adjustment (profiled over next period) - wastewater network plus (2012-13 FYA prices)</t>
  </si>
  <si>
    <t>Other revenue adjustment (applied in year 1 of next period) - wastewater network plus (2012-13 FYA prices)</t>
  </si>
  <si>
    <t>The blue tabs are a reworking of SRN's calculations using the same methodology but working to 3 decimal places, correcting for rounding and other errors and converting to 2012-13 prices for uploading into Fountain.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</si>
</sst>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000"/>
    <numFmt numFmtId="166" formatCode="#,##0.000"/>
    <numFmt numFmtId="167" formatCode="0.000%"/>
    <numFmt numFmtId="168" formatCode="#,##0_);\(#,##0\);&quot;-  &quot;;&quot; &quot;@&quot; &quot;"/>
    <numFmt numFmtId="169" formatCode="0.00%_);\-0.00%_);&quot;-  &quot;;&quot; &quot;@&quot; &quot;"/>
    <numFmt numFmtId="170" formatCode="dd/mmm/yy_);;&quot;-  &quot;;&quot; &quot;@"/>
    <numFmt numFmtId="171" formatCode="#,##0.00_);\(#,##0.00\);&quot;-  &quot;;&quot; &quot;@&quot; &quot;"/>
    <numFmt numFmtId="172" formatCode="#,##0.0000_);\(#,##0.0000\);&quot;-  &quot;;&quot; &quot;@&quot; &quot;"/>
    <numFmt numFmtId="173" formatCode="#,##0.000_);\(#,##0.000\);&quot;-  &quot;;&quot; &quot;@&quot; &quot;"/>
  </numFmts>
  <fonts count="35" x14ac:knownFonts="1">
    <font>
      <sz val="11"/>
      <color theme="1"/>
      <name val="Calibri"/>
      <family val="2"/>
      <scheme val="minor"/>
    </font>
    <font>
      <b/>
      <sz val="11"/>
      <color theme="0"/>
      <name val="Calibri"/>
      <family val="2"/>
      <scheme val="minor"/>
    </font>
    <font>
      <u/>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Calibri"/>
      <family val="2"/>
      <scheme val="minor"/>
    </font>
    <font>
      <sz val="11"/>
      <color rgb="FFFF0000"/>
      <name val="Calibri"/>
      <family val="2"/>
      <scheme val="minor"/>
    </font>
    <font>
      <sz val="11"/>
      <color rgb="FF0070C0"/>
      <name val="Calibri"/>
      <family val="2"/>
      <scheme val="minor"/>
    </font>
    <font>
      <sz val="11"/>
      <color theme="0" tint="-0.34998626667073579"/>
      <name val="Arial"/>
      <family val="2"/>
    </font>
    <font>
      <b/>
      <sz val="11"/>
      <color rgb="FF0070C0"/>
      <name val="Arial"/>
      <family val="2"/>
    </font>
    <font>
      <b/>
      <sz val="11"/>
      <color rgb="FF0070C0"/>
      <name val="Calibri"/>
      <family val="2"/>
      <scheme val="minor"/>
    </font>
    <font>
      <sz val="11"/>
      <name val="Arial"/>
      <family val="2"/>
    </font>
    <font>
      <b/>
      <sz val="11"/>
      <name val="Arial"/>
      <family val="2"/>
    </font>
    <font>
      <sz val="10"/>
      <name val="Arial"/>
      <family val="2"/>
    </font>
    <font>
      <b/>
      <sz val="11"/>
      <color theme="0" tint="-0.34998626667073579"/>
      <name val="Arial"/>
      <family val="2"/>
    </font>
    <font>
      <sz val="10"/>
      <color rgb="FF000000"/>
      <name val="Arial"/>
      <family val="2"/>
    </font>
    <font>
      <sz val="11"/>
      <color theme="1"/>
      <name val="Arial"/>
      <family val="2"/>
    </font>
    <font>
      <sz val="10"/>
      <color theme="1"/>
      <name val="Arial"/>
      <family val="2"/>
    </font>
    <font>
      <b/>
      <sz val="10"/>
      <name val="Arial"/>
      <family val="2"/>
    </font>
    <font>
      <b/>
      <sz val="20"/>
      <name val="Arial"/>
      <family val="2"/>
    </font>
    <font>
      <u/>
      <sz val="20"/>
      <name val="Arial"/>
      <family val="2"/>
    </font>
    <font>
      <sz val="20"/>
      <name val="Arial"/>
      <family val="2"/>
    </font>
    <font>
      <b/>
      <sz val="16"/>
      <name val="Arial"/>
      <family val="2"/>
    </font>
    <font>
      <b/>
      <sz val="12"/>
      <color rgb="FF0000FF"/>
      <name val="Arial"/>
      <family val="2"/>
    </font>
    <font>
      <u/>
      <sz val="10"/>
      <name val="Arial"/>
      <family val="2"/>
    </font>
    <font>
      <sz val="10"/>
      <color rgb="FF0000FF"/>
      <name val="Arial"/>
      <family val="2"/>
    </font>
    <font>
      <i/>
      <sz val="10"/>
      <name val="Arial"/>
      <family val="2"/>
    </font>
    <font>
      <sz val="10"/>
      <color rgb="FFFF0000"/>
      <name val="Arial"/>
      <family val="2"/>
    </font>
    <font>
      <b/>
      <sz val="10"/>
      <color rgb="FFFF0000"/>
      <name val="Arial"/>
      <family val="2"/>
    </font>
    <font>
      <u/>
      <sz val="10"/>
      <color rgb="FFFF0000"/>
      <name val="Arial"/>
      <family val="2"/>
    </font>
    <font>
      <b/>
      <sz val="26"/>
      <color indexed="9"/>
      <name val="Arial"/>
      <family val="2"/>
    </font>
    <font>
      <b/>
      <sz val="12"/>
      <color theme="1"/>
      <name val="Arial"/>
      <family val="2"/>
    </font>
    <font>
      <b/>
      <sz val="11"/>
      <color rgb="FFFA7D00"/>
      <name val="Calibri"/>
      <family val="2"/>
      <scheme val="minor"/>
    </font>
    <font>
      <sz val="10"/>
      <name val="Arial"/>
    </font>
  </fonts>
  <fills count="10">
    <fill>
      <patternFill patternType="none"/>
    </fill>
    <fill>
      <patternFill patternType="gray125"/>
    </fill>
    <fill>
      <patternFill patternType="solid">
        <fgColor theme="7" tint="0.79998168889431442"/>
        <bgColor indexed="64"/>
      </patternFill>
    </fill>
    <fill>
      <patternFill patternType="solid">
        <fgColor rgb="FF00B0F0"/>
        <bgColor indexed="64"/>
      </patternFill>
    </fill>
    <fill>
      <patternFill patternType="solid">
        <fgColor theme="0"/>
        <bgColor indexed="64"/>
      </patternFill>
    </fill>
    <fill>
      <patternFill patternType="solid">
        <fgColor theme="9" tint="0.59996337778862885"/>
        <bgColor indexed="64"/>
      </patternFill>
    </fill>
    <fill>
      <patternFill patternType="solid">
        <fgColor rgb="FFFFFFAF"/>
        <bgColor indexed="64"/>
      </patternFill>
    </fill>
    <fill>
      <patternFill patternType="solid">
        <fgColor rgb="FFD9D9D9"/>
        <bgColor indexed="64"/>
      </patternFill>
    </fill>
    <fill>
      <patternFill patternType="solid">
        <fgColor rgb="FF002664"/>
        <bgColor indexed="64"/>
      </patternFill>
    </fill>
    <fill>
      <patternFill patternType="solid">
        <fgColor rgb="FFF2F2F2"/>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medium">
        <color rgb="FF505050"/>
      </left>
      <right style="medium">
        <color rgb="FF505050"/>
      </right>
      <top style="medium">
        <color rgb="FF505050"/>
      </top>
      <bottom style="medium">
        <color rgb="FF505050"/>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s>
  <cellStyleXfs count="9">
    <xf numFmtId="0" fontId="0" fillId="0" borderId="0"/>
    <xf numFmtId="9" fontId="6" fillId="0" borderId="0" applyFont="0" applyFill="0" applyBorder="0" applyAlignment="0" applyProtection="0"/>
    <xf numFmtId="0" fontId="14" fillId="0" borderId="0"/>
    <xf numFmtId="0" fontId="17" fillId="0" borderId="0"/>
    <xf numFmtId="168" fontId="14" fillId="0" borderId="0" applyFont="0" applyFill="0" applyBorder="0" applyProtection="0">
      <alignment vertical="top"/>
    </xf>
    <xf numFmtId="172" fontId="14" fillId="0" borderId="0" applyFont="0" applyFill="0" applyBorder="0" applyProtection="0">
      <alignment vertical="top"/>
    </xf>
    <xf numFmtId="0" fontId="14" fillId="0" borderId="0"/>
    <xf numFmtId="0" fontId="33" fillId="9" borderId="42" applyNumberFormat="0" applyAlignment="0" applyProtection="0"/>
    <xf numFmtId="168" fontId="34" fillId="0" borderId="0" applyFont="0" applyFill="0" applyBorder="0" applyProtection="0">
      <alignment vertical="top"/>
    </xf>
  </cellStyleXfs>
  <cellXfs count="192">
    <xf numFmtId="0" fontId="0" fillId="0" borderId="0" xfId="0"/>
    <xf numFmtId="0" fontId="2" fillId="0" borderId="0" xfId="0" applyFont="1"/>
    <xf numFmtId="14" fontId="0" fillId="0" borderId="0" xfId="0" applyNumberFormat="1"/>
    <xf numFmtId="10" fontId="0" fillId="0" borderId="0" xfId="0" applyNumberFormat="1"/>
    <xf numFmtId="10" fontId="0" fillId="2" borderId="0" xfId="0" applyNumberFormat="1" applyFill="1"/>
    <xf numFmtId="0" fontId="0" fillId="2" borderId="0" xfId="0" applyFill="1"/>
    <xf numFmtId="4" fontId="0" fillId="0" borderId="0" xfId="0" applyNumberFormat="1"/>
    <xf numFmtId="2" fontId="0" fillId="0" borderId="0" xfId="0" applyNumberFormat="1"/>
    <xf numFmtId="2" fontId="0" fillId="0" borderId="1" xfId="0" applyNumberFormat="1" applyBorder="1"/>
    <xf numFmtId="0" fontId="0" fillId="0" borderId="0" xfId="0" applyFill="1"/>
    <xf numFmtId="3" fontId="0" fillId="0" borderId="2" xfId="0" applyNumberFormat="1" applyBorder="1"/>
    <xf numFmtId="0" fontId="1" fillId="3" borderId="3" xfId="0" applyFont="1" applyFill="1" applyBorder="1"/>
    <xf numFmtId="0" fontId="1" fillId="3" borderId="4" xfId="0" applyFont="1" applyFill="1" applyBorder="1"/>
    <xf numFmtId="0" fontId="1" fillId="3" borderId="5" xfId="0" applyFont="1" applyFill="1" applyBorder="1"/>
    <xf numFmtId="0" fontId="0" fillId="4" borderId="6" xfId="0" applyFill="1" applyBorder="1"/>
    <xf numFmtId="0" fontId="0" fillId="4" borderId="1" xfId="0" applyFill="1" applyBorder="1"/>
    <xf numFmtId="0" fontId="0" fillId="4" borderId="7" xfId="0" applyFill="1" applyBorder="1"/>
    <xf numFmtId="3" fontId="0" fillId="0" borderId="10" xfId="0" applyNumberFormat="1" applyBorder="1"/>
    <xf numFmtId="3" fontId="0" fillId="0" borderId="11" xfId="0" applyNumberFormat="1" applyBorder="1"/>
    <xf numFmtId="3" fontId="0" fillId="0" borderId="13" xfId="0" applyNumberFormat="1" applyBorder="1"/>
    <xf numFmtId="0" fontId="0" fillId="4" borderId="8" xfId="0" applyFill="1" applyBorder="1"/>
    <xf numFmtId="0" fontId="0" fillId="4" borderId="9" xfId="0" applyFill="1" applyBorder="1"/>
    <xf numFmtId="3" fontId="0" fillId="5" borderId="12" xfId="0" applyNumberFormat="1" applyFill="1" applyBorder="1"/>
    <xf numFmtId="3" fontId="0" fillId="5" borderId="14" xfId="0" applyNumberFormat="1" applyFill="1" applyBorder="1"/>
    <xf numFmtId="3" fontId="0" fillId="0" borderId="15" xfId="0" applyNumberFormat="1" applyBorder="1"/>
    <xf numFmtId="2" fontId="0" fillId="0" borderId="16" xfId="0" applyNumberFormat="1" applyBorder="1"/>
    <xf numFmtId="0" fontId="0" fillId="0" borderId="16" xfId="0" applyBorder="1"/>
    <xf numFmtId="0" fontId="5" fillId="0" borderId="0" xfId="0" applyFont="1"/>
    <xf numFmtId="3" fontId="0" fillId="0" borderId="0" xfId="0" applyNumberFormat="1"/>
    <xf numFmtId="1" fontId="0" fillId="0" borderId="0" xfId="0" applyNumberFormat="1"/>
    <xf numFmtId="164" fontId="7" fillId="0" borderId="0" xfId="0" applyNumberFormat="1" applyFont="1"/>
    <xf numFmtId="164" fontId="7" fillId="0" borderId="16" xfId="0" applyNumberFormat="1" applyFont="1" applyBorder="1"/>
    <xf numFmtId="0" fontId="7" fillId="0" borderId="0" xfId="0" applyFont="1"/>
    <xf numFmtId="0" fontId="8" fillId="0" borderId="0" xfId="0" applyFont="1"/>
    <xf numFmtId="166" fontId="7" fillId="0" borderId="0" xfId="0" applyNumberFormat="1" applyFont="1"/>
    <xf numFmtId="0" fontId="9" fillId="0" borderId="17" xfId="0" applyFont="1" applyBorder="1" applyAlignment="1">
      <alignment horizontal="left"/>
    </xf>
    <xf numFmtId="0" fontId="9" fillId="0" borderId="0" xfId="0" applyFont="1" applyBorder="1"/>
    <xf numFmtId="0" fontId="11" fillId="0" borderId="0" xfId="0" applyFont="1" applyBorder="1"/>
    <xf numFmtId="0" fontId="10" fillId="0" borderId="19" xfId="0" applyFont="1" applyBorder="1" applyAlignment="1">
      <alignment horizontal="left"/>
    </xf>
    <xf numFmtId="0" fontId="11" fillId="0" borderId="20" xfId="0" applyFont="1" applyBorder="1"/>
    <xf numFmtId="0" fontId="10" fillId="0" borderId="20" xfId="0" applyFont="1" applyBorder="1" applyAlignment="1">
      <alignment horizontal="left"/>
    </xf>
    <xf numFmtId="0" fontId="10" fillId="0" borderId="21" xfId="0" applyFont="1" applyBorder="1" applyAlignment="1">
      <alignment horizontal="left"/>
    </xf>
    <xf numFmtId="164" fontId="7" fillId="0" borderId="2" xfId="0" applyNumberFormat="1" applyFont="1" applyBorder="1"/>
    <xf numFmtId="166" fontId="0" fillId="0" borderId="2" xfId="0" applyNumberFormat="1" applyBorder="1"/>
    <xf numFmtId="0" fontId="0" fillId="0" borderId="22" xfId="0" applyBorder="1"/>
    <xf numFmtId="165" fontId="7" fillId="0" borderId="0" xfId="0" applyNumberFormat="1" applyFont="1"/>
    <xf numFmtId="164" fontId="0" fillId="2" borderId="0" xfId="0" applyNumberFormat="1" applyFill="1"/>
    <xf numFmtId="0" fontId="0" fillId="0" borderId="0" xfId="0" applyAlignment="1">
      <alignment horizontal="right"/>
    </xf>
    <xf numFmtId="0" fontId="0" fillId="0" borderId="0" xfId="0" applyAlignment="1">
      <alignment horizontal="left"/>
    </xf>
    <xf numFmtId="0" fontId="12" fillId="0" borderId="23" xfId="0" applyFont="1" applyBorder="1" applyAlignment="1">
      <alignment horizontal="left"/>
    </xf>
    <xf numFmtId="0" fontId="13" fillId="0" borderId="24" xfId="0" applyFont="1" applyBorder="1" applyAlignment="1">
      <alignment horizontal="center"/>
    </xf>
    <xf numFmtId="0" fontId="13" fillId="0" borderId="25" xfId="0" applyFont="1" applyBorder="1" applyAlignment="1">
      <alignment horizontal="center"/>
    </xf>
    <xf numFmtId="0" fontId="12" fillId="0" borderId="4" xfId="0" applyFont="1" applyBorder="1"/>
    <xf numFmtId="0" fontId="13" fillId="0" borderId="4" xfId="0" applyFont="1" applyBorder="1"/>
    <xf numFmtId="0" fontId="13" fillId="0" borderId="27" xfId="0" applyFont="1" applyBorder="1"/>
    <xf numFmtId="0" fontId="12" fillId="0" borderId="0" xfId="0" applyFont="1" applyBorder="1"/>
    <xf numFmtId="0" fontId="13" fillId="0" borderId="0" xfId="0" applyFont="1" applyBorder="1"/>
    <xf numFmtId="0" fontId="13" fillId="0" borderId="28" xfId="0" applyFont="1" applyBorder="1"/>
    <xf numFmtId="0" fontId="12" fillId="0" borderId="28" xfId="0" applyFont="1" applyBorder="1"/>
    <xf numFmtId="0" fontId="12" fillId="0" borderId="22" xfId="0" applyFont="1" applyBorder="1"/>
    <xf numFmtId="0" fontId="12" fillId="0" borderId="30" xfId="0" applyFont="1" applyBorder="1"/>
    <xf numFmtId="0" fontId="12" fillId="0" borderId="31" xfId="0" applyFont="1" applyBorder="1" applyAlignment="1">
      <alignment horizontal="left" vertical="center" wrapText="1"/>
    </xf>
    <xf numFmtId="0" fontId="12" fillId="0" borderId="1" xfId="0" applyFont="1" applyBorder="1"/>
    <xf numFmtId="0" fontId="12" fillId="0" borderId="32" xfId="0" applyFont="1" applyBorder="1" applyAlignment="1">
      <alignment vertical="center"/>
    </xf>
    <xf numFmtId="0" fontId="12" fillId="0" borderId="17" xfId="0" applyFont="1" applyBorder="1" applyAlignment="1">
      <alignment horizontal="left" vertical="center" wrapText="1"/>
    </xf>
    <xf numFmtId="10" fontId="12" fillId="0" borderId="0" xfId="1" applyNumberFormat="1" applyFont="1" applyBorder="1"/>
    <xf numFmtId="10" fontId="12" fillId="0" borderId="28" xfId="1" applyNumberFormat="1" applyFont="1" applyBorder="1"/>
    <xf numFmtId="0" fontId="12" fillId="0" borderId="17" xfId="0" applyFont="1" applyBorder="1" applyAlignment="1">
      <alignment horizontal="left"/>
    </xf>
    <xf numFmtId="164" fontId="12" fillId="0" borderId="0" xfId="1" applyNumberFormat="1" applyFont="1" applyBorder="1"/>
    <xf numFmtId="164" fontId="12" fillId="0" borderId="28" xfId="1" applyNumberFormat="1" applyFont="1" applyBorder="1"/>
    <xf numFmtId="2" fontId="12" fillId="0" borderId="0" xfId="1" applyNumberFormat="1" applyFont="1" applyBorder="1"/>
    <xf numFmtId="2" fontId="12" fillId="0" borderId="28" xfId="1" applyNumberFormat="1" applyFont="1" applyBorder="1"/>
    <xf numFmtId="164" fontId="12" fillId="0" borderId="0" xfId="0" applyNumberFormat="1" applyFont="1" applyFill="1" applyBorder="1"/>
    <xf numFmtId="164" fontId="12" fillId="0" borderId="28" xfId="0" applyNumberFormat="1" applyFont="1" applyFill="1" applyBorder="1"/>
    <xf numFmtId="167" fontId="12" fillId="0" borderId="0" xfId="2" applyNumberFormat="1" applyFont="1" applyFill="1" applyBorder="1"/>
    <xf numFmtId="167" fontId="12" fillId="0" borderId="28" xfId="2" applyNumberFormat="1" applyFont="1" applyFill="1" applyBorder="1"/>
    <xf numFmtId="164" fontId="0" fillId="0" borderId="0" xfId="0" applyNumberFormat="1" applyBorder="1"/>
    <xf numFmtId="164" fontId="0" fillId="0" borderId="28" xfId="0" applyNumberFormat="1" applyBorder="1"/>
    <xf numFmtId="0" fontId="13" fillId="0" borderId="6" xfId="0" applyFont="1" applyBorder="1" applyAlignment="1">
      <alignment horizontal="left"/>
    </xf>
    <xf numFmtId="164" fontId="0" fillId="0" borderId="1" xfId="0" applyNumberFormat="1" applyBorder="1"/>
    <xf numFmtId="164" fontId="13" fillId="0" borderId="7" xfId="0" applyNumberFormat="1" applyFont="1" applyBorder="1"/>
    <xf numFmtId="0" fontId="9" fillId="0" borderId="28" xfId="0" applyFont="1" applyBorder="1"/>
    <xf numFmtId="164" fontId="9" fillId="0" borderId="0" xfId="0" applyNumberFormat="1" applyFont="1" applyBorder="1"/>
    <xf numFmtId="164" fontId="9" fillId="0" borderId="28" xfId="0" applyNumberFormat="1" applyFont="1" applyBorder="1"/>
    <xf numFmtId="0" fontId="9" fillId="0" borderId="29" xfId="0" applyFont="1" applyBorder="1" applyAlignment="1">
      <alignment horizontal="left"/>
    </xf>
    <xf numFmtId="164" fontId="9" fillId="0" borderId="22" xfId="0" applyNumberFormat="1" applyFont="1" applyBorder="1"/>
    <xf numFmtId="164" fontId="9" fillId="0" borderId="30" xfId="0" applyNumberFormat="1" applyFont="1" applyBorder="1"/>
    <xf numFmtId="0" fontId="15" fillId="0" borderId="33" xfId="0" applyFont="1" applyBorder="1" applyAlignment="1">
      <alignment horizontal="left"/>
    </xf>
    <xf numFmtId="0" fontId="15" fillId="0" borderId="34" xfId="0" applyFont="1" applyBorder="1"/>
    <xf numFmtId="164" fontId="15" fillId="0" borderId="35" xfId="0" applyNumberFormat="1" applyFont="1" applyBorder="1"/>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164" fontId="5" fillId="2" borderId="19" xfId="0" applyNumberFormat="1" applyFont="1" applyFill="1" applyBorder="1"/>
    <xf numFmtId="164" fontId="5" fillId="2" borderId="20" xfId="0" applyNumberFormat="1" applyFont="1" applyFill="1" applyBorder="1"/>
    <xf numFmtId="164" fontId="5" fillId="2" borderId="21" xfId="0" applyNumberFormat="1" applyFont="1" applyFill="1" applyBorder="1"/>
    <xf numFmtId="164" fontId="5" fillId="2" borderId="18" xfId="0" applyNumberFormat="1" applyFont="1" applyFill="1" applyBorder="1"/>
    <xf numFmtId="0" fontId="0" fillId="0" borderId="6" xfId="0" applyBorder="1"/>
    <xf numFmtId="0" fontId="0" fillId="0" borderId="1" xfId="0" applyBorder="1"/>
    <xf numFmtId="0" fontId="0" fillId="0" borderId="7" xfId="0" applyBorder="1"/>
    <xf numFmtId="0" fontId="0" fillId="0" borderId="0" xfId="0" applyBorder="1" applyAlignment="1">
      <alignment horizontal="left" wrapText="1"/>
    </xf>
    <xf numFmtId="0" fontId="0" fillId="0" borderId="6" xfId="0" applyBorder="1" applyAlignment="1">
      <alignment horizontal="left"/>
    </xf>
    <xf numFmtId="0" fontId="0" fillId="0" borderId="1" xfId="0" applyBorder="1" applyAlignment="1">
      <alignment horizontal="left" wrapText="1"/>
    </xf>
    <xf numFmtId="0" fontId="0" fillId="0" borderId="0" xfId="0" applyAlignment="1">
      <alignment vertical="top"/>
    </xf>
    <xf numFmtId="0" fontId="14" fillId="0" borderId="0" xfId="0" applyFont="1" applyAlignment="1">
      <alignment vertical="top"/>
    </xf>
    <xf numFmtId="169" fontId="16" fillId="0" borderId="0" xfId="0" applyNumberFormat="1" applyFont="1" applyFill="1" applyAlignment="1">
      <alignment vertical="top"/>
    </xf>
    <xf numFmtId="0" fontId="18" fillId="0" borderId="0" xfId="0" applyFont="1" applyAlignment="1">
      <alignment vertical="top"/>
    </xf>
    <xf numFmtId="0" fontId="18" fillId="0" borderId="0" xfId="0" applyFont="1" applyAlignment="1"/>
    <xf numFmtId="164" fontId="14" fillId="0" borderId="0" xfId="0" applyNumberFormat="1" applyFont="1" applyBorder="1"/>
    <xf numFmtId="0" fontId="19" fillId="0" borderId="0" xfId="0" applyFont="1" applyBorder="1"/>
    <xf numFmtId="0" fontId="14" fillId="0" borderId="0" xfId="0" applyFont="1" applyBorder="1"/>
    <xf numFmtId="1" fontId="14" fillId="0" borderId="0" xfId="0" applyNumberFormat="1" applyFont="1" applyBorder="1"/>
    <xf numFmtId="10" fontId="14" fillId="0" borderId="0" xfId="0" applyNumberFormat="1" applyFont="1" applyBorder="1"/>
    <xf numFmtId="0" fontId="20" fillId="0" borderId="0" xfId="0" applyFont="1" applyAlignment="1">
      <alignment vertical="top"/>
    </xf>
    <xf numFmtId="0" fontId="21" fillId="0" borderId="0" xfId="0" applyFont="1" applyAlignment="1">
      <alignment vertical="top"/>
    </xf>
    <xf numFmtId="0" fontId="22" fillId="0" borderId="0" xfId="0" applyFont="1" applyAlignment="1">
      <alignment vertical="top"/>
    </xf>
    <xf numFmtId="0" fontId="19" fillId="0" borderId="0" xfId="0" applyFont="1" applyAlignment="1">
      <alignment horizontal="centerContinuous" vertical="top"/>
    </xf>
    <xf numFmtId="0" fontId="24" fillId="0" borderId="0" xfId="0" applyFont="1" applyAlignment="1">
      <alignment horizontal="left" vertical="center"/>
    </xf>
    <xf numFmtId="0" fontId="19" fillId="0" borderId="0" xfId="0" applyFont="1" applyAlignment="1">
      <alignment vertical="top"/>
    </xf>
    <xf numFmtId="0" fontId="25" fillId="0" borderId="0" xfId="0" applyFont="1" applyAlignment="1">
      <alignment vertical="top"/>
    </xf>
    <xf numFmtId="170" fontId="27" fillId="0" borderId="0" xfId="0" applyNumberFormat="1" applyFont="1" applyAlignment="1">
      <alignment horizontal="left" vertical="top"/>
    </xf>
    <xf numFmtId="0" fontId="27" fillId="0" borderId="0" xfId="0" applyFont="1" applyAlignment="1">
      <alignment horizontal="left" vertical="top"/>
    </xf>
    <xf numFmtId="0" fontId="19" fillId="0" borderId="0" xfId="0" applyFont="1" applyAlignment="1">
      <alignment horizontal="right" vertical="top"/>
    </xf>
    <xf numFmtId="171" fontId="26" fillId="0" borderId="0" xfId="0" applyNumberFormat="1" applyFont="1" applyFill="1" applyAlignment="1">
      <alignment vertical="top"/>
    </xf>
    <xf numFmtId="171" fontId="26" fillId="0" borderId="0" xfId="0" applyNumberFormat="1" applyFont="1" applyAlignment="1">
      <alignment vertical="top"/>
    </xf>
    <xf numFmtId="0" fontId="19" fillId="0" borderId="0" xfId="0" applyFont="1" applyFill="1" applyAlignment="1">
      <alignment vertical="top"/>
    </xf>
    <xf numFmtId="171" fontId="16" fillId="0" borderId="0" xfId="5" applyNumberFormat="1" applyFont="1">
      <alignment vertical="top"/>
    </xf>
    <xf numFmtId="0" fontId="0" fillId="0" borderId="0" xfId="0" applyFill="1" applyAlignment="1">
      <alignment vertical="top"/>
    </xf>
    <xf numFmtId="164" fontId="23" fillId="0" borderId="0" xfId="0" applyNumberFormat="1" applyFont="1" applyAlignment="1">
      <alignment horizontal="centerContinuous" vertical="center"/>
    </xf>
    <xf numFmtId="164" fontId="14" fillId="0" borderId="0" xfId="0" applyNumberFormat="1" applyFont="1" applyAlignment="1">
      <alignment vertical="top"/>
    </xf>
    <xf numFmtId="164" fontId="27" fillId="0" borderId="0" xfId="0" applyNumberFormat="1" applyFont="1" applyAlignment="1">
      <alignment horizontal="left" vertical="top"/>
    </xf>
    <xf numFmtId="164" fontId="19" fillId="0" borderId="0" xfId="0" applyNumberFormat="1" applyFont="1" applyAlignment="1">
      <alignment horizontal="right" vertical="top"/>
    </xf>
    <xf numFmtId="164" fontId="0" fillId="0" borderId="0" xfId="0" applyNumberFormat="1" applyAlignment="1">
      <alignment vertical="top"/>
    </xf>
    <xf numFmtId="164" fontId="14" fillId="6" borderId="40" xfId="0" applyNumberFormat="1" applyFont="1" applyFill="1" applyBorder="1" applyAlignment="1">
      <alignment vertical="top"/>
    </xf>
    <xf numFmtId="164" fontId="16" fillId="0" borderId="0" xfId="0" applyNumberFormat="1" applyFont="1" applyFill="1" applyAlignment="1">
      <alignment vertical="top"/>
    </xf>
    <xf numFmtId="0" fontId="14" fillId="0" borderId="0" xfId="0" applyFont="1" applyFill="1" applyBorder="1"/>
    <xf numFmtId="0" fontId="29" fillId="0" borderId="0" xfId="0" applyFont="1" applyAlignment="1">
      <alignment vertical="top"/>
    </xf>
    <xf numFmtId="0" fontId="30" fillId="0" borderId="0" xfId="0" applyFont="1" applyAlignment="1">
      <alignment vertical="top"/>
    </xf>
    <xf numFmtId="0" fontId="28" fillId="0" borderId="0" xfId="0" applyFont="1" applyAlignment="1">
      <alignment vertical="top"/>
    </xf>
    <xf numFmtId="0" fontId="28" fillId="0" borderId="0" xfId="0" applyFont="1" applyBorder="1"/>
    <xf numFmtId="164" fontId="28" fillId="0" borderId="0" xfId="0" applyNumberFormat="1" applyFont="1" applyBorder="1"/>
    <xf numFmtId="171" fontId="28" fillId="0" borderId="0" xfId="0" applyNumberFormat="1" applyFont="1" applyFill="1" applyAlignment="1">
      <alignment vertical="top"/>
    </xf>
    <xf numFmtId="166" fontId="18" fillId="0" borderId="0" xfId="0" applyNumberFormat="1" applyFont="1" applyFill="1" applyAlignment="1">
      <alignment vertical="top"/>
    </xf>
    <xf numFmtId="0" fontId="25" fillId="0" borderId="0" xfId="0" applyFont="1" applyFill="1" applyAlignment="1">
      <alignment vertical="top"/>
    </xf>
    <xf numFmtId="0" fontId="14" fillId="0" borderId="0" xfId="0" applyFont="1" applyFill="1" applyAlignment="1">
      <alignment vertical="top"/>
    </xf>
    <xf numFmtId="164" fontId="0" fillId="0" borderId="0" xfId="0" applyNumberFormat="1" applyFill="1" applyAlignment="1">
      <alignment vertical="top"/>
    </xf>
    <xf numFmtId="164" fontId="14" fillId="0" borderId="0" xfId="0" applyNumberFormat="1" applyFont="1" applyFill="1" applyBorder="1"/>
    <xf numFmtId="0" fontId="19" fillId="0" borderId="0" xfId="0" applyFont="1" applyFill="1" applyBorder="1" applyAlignment="1">
      <alignment vertical="top"/>
    </xf>
    <xf numFmtId="171" fontId="26" fillId="0" borderId="0" xfId="0" applyNumberFormat="1" applyFont="1" applyFill="1" applyBorder="1" applyAlignment="1">
      <alignment vertical="top"/>
    </xf>
    <xf numFmtId="0" fontId="25" fillId="0" borderId="0" xfId="0" applyFont="1" applyFill="1" applyBorder="1" applyAlignment="1">
      <alignment vertical="top"/>
    </xf>
    <xf numFmtId="0" fontId="14" fillId="0" borderId="0" xfId="0" applyFont="1" applyFill="1" applyBorder="1" applyAlignment="1">
      <alignment vertical="top"/>
    </xf>
    <xf numFmtId="169" fontId="16" fillId="0" borderId="0" xfId="0" applyNumberFormat="1" applyFont="1" applyFill="1" applyBorder="1" applyAlignment="1">
      <alignment vertical="top"/>
    </xf>
    <xf numFmtId="0" fontId="19" fillId="7" borderId="0" xfId="0" applyFont="1" applyFill="1" applyAlignment="1">
      <alignment vertical="top"/>
    </xf>
    <xf numFmtId="173" fontId="26" fillId="0" borderId="0" xfId="0" applyNumberFormat="1" applyFont="1" applyAlignment="1">
      <alignment vertical="top"/>
    </xf>
    <xf numFmtId="171" fontId="28" fillId="0" borderId="41" xfId="0" applyNumberFormat="1" applyFont="1" applyFill="1" applyBorder="1" applyAlignment="1">
      <alignment vertical="top"/>
    </xf>
    <xf numFmtId="173" fontId="0" fillId="0" borderId="0" xfId="0" applyNumberFormat="1" applyAlignment="1">
      <alignment vertical="top"/>
    </xf>
    <xf numFmtId="173" fontId="14" fillId="0" borderId="0" xfId="0" applyNumberFormat="1" applyFont="1" applyBorder="1"/>
    <xf numFmtId="173" fontId="16" fillId="0" borderId="0" xfId="0" applyNumberFormat="1" applyFont="1" applyFill="1" applyBorder="1" applyAlignment="1">
      <alignment vertical="top"/>
    </xf>
    <xf numFmtId="173" fontId="16" fillId="0" borderId="0" xfId="0" applyNumberFormat="1" applyFont="1" applyFill="1" applyAlignment="1">
      <alignment vertical="top"/>
    </xf>
    <xf numFmtId="173" fontId="28" fillId="0" borderId="41" xfId="0" applyNumberFormat="1" applyFont="1" applyFill="1" applyBorder="1" applyAlignment="1">
      <alignment vertical="top"/>
    </xf>
    <xf numFmtId="0" fontId="31" fillId="8" borderId="1" xfId="6" applyFont="1" applyFill="1" applyBorder="1" applyAlignment="1">
      <alignment horizontal="left" vertical="center"/>
    </xf>
    <xf numFmtId="0" fontId="18" fillId="0" borderId="0" xfId="2" applyFont="1"/>
    <xf numFmtId="0" fontId="18" fillId="0" borderId="0" xfId="2" applyFont="1" applyAlignment="1">
      <alignment horizontal="left" vertical="top"/>
    </xf>
    <xf numFmtId="0" fontId="14" fillId="0" borderId="0" xfId="2"/>
    <xf numFmtId="0" fontId="32" fillId="0" borderId="22" xfId="2" applyFont="1" applyBorder="1" applyAlignment="1">
      <alignment horizontal="left" vertical="top"/>
    </xf>
    <xf numFmtId="0" fontId="14" fillId="0" borderId="0" xfId="2" applyAlignment="1">
      <alignment horizontal="left" vertical="top"/>
    </xf>
    <xf numFmtId="164" fontId="33" fillId="9" borderId="42" xfId="7" applyNumberFormat="1"/>
    <xf numFmtId="0" fontId="18" fillId="0" borderId="0" xfId="0" applyFont="1" applyFill="1" applyAlignment="1">
      <alignment vertical="top"/>
    </xf>
    <xf numFmtId="22" fontId="18" fillId="0" borderId="0" xfId="3" applyNumberFormat="1" applyFont="1" applyFill="1"/>
    <xf numFmtId="168" fontId="14" fillId="0" borderId="0" xfId="4" applyFont="1" applyFill="1">
      <alignmen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2" xfId="0" applyBorder="1" applyAlignment="1">
      <alignment horizontal="left" vertical="top" wrapText="1"/>
    </xf>
    <xf numFmtId="0" fontId="0" fillId="0" borderId="39"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8" xfId="0" applyBorder="1" applyAlignment="1">
      <alignment horizontal="left" wrapText="1"/>
    </xf>
    <xf numFmtId="0" fontId="0" fillId="0" borderId="22" xfId="0" applyBorder="1" applyAlignment="1">
      <alignment horizontal="left" wrapText="1"/>
    </xf>
    <xf numFmtId="0" fontId="0" fillId="0" borderId="39" xfId="0" applyBorder="1" applyAlignment="1">
      <alignment horizontal="left" wrapText="1"/>
    </xf>
    <xf numFmtId="0" fontId="0" fillId="0" borderId="6"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12" fillId="0" borderId="26" xfId="0" applyFont="1" applyBorder="1" applyAlignment="1">
      <alignment horizontal="left" vertical="center" wrapText="1"/>
    </xf>
    <xf numFmtId="0" fontId="12" fillId="0" borderId="17" xfId="0" applyFont="1" applyBorder="1" applyAlignment="1">
      <alignment horizontal="left" vertical="center" wrapText="1"/>
    </xf>
    <xf numFmtId="0" fontId="12" fillId="0" borderId="29" xfId="0" applyFont="1" applyBorder="1" applyAlignment="1">
      <alignment horizontal="left" vertical="center" wrapText="1"/>
    </xf>
  </cellXfs>
  <cellStyles count="9">
    <cellStyle name="Calculation" xfId="7" builtinId="22"/>
    <cellStyle name="Factor" xfId="5"/>
    <cellStyle name="Normal" xfId="0" builtinId="0"/>
    <cellStyle name="Normal 12" xfId="3"/>
    <cellStyle name="Normal 2" xfId="2"/>
    <cellStyle name="Normal 3" xfId="8"/>
    <cellStyle name="Normal 4" xfId="6"/>
    <cellStyle name="Normal 5" xfId="4"/>
    <cellStyle name="Percent" xfId="1" builtinId="5"/>
  </cellStyles>
  <dxfs count="6">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22"/>
  <sheetViews>
    <sheetView tabSelected="1" zoomScale="120" zoomScaleNormal="120" workbookViewId="0"/>
  </sheetViews>
  <sheetFormatPr defaultRowHeight="14.25" x14ac:dyDescent="0.45"/>
  <sheetData>
    <row r="3" spans="2:19" ht="14.65" customHeight="1" x14ac:dyDescent="0.45">
      <c r="B3" s="171" t="s">
        <v>162</v>
      </c>
      <c r="C3" s="172"/>
      <c r="D3" s="172"/>
      <c r="E3" s="172"/>
      <c r="F3" s="172"/>
      <c r="G3" s="172"/>
      <c r="H3" s="172"/>
      <c r="I3" s="172"/>
      <c r="J3" s="172"/>
      <c r="K3" s="172"/>
      <c r="L3" s="172"/>
      <c r="M3" s="172"/>
      <c r="N3" s="172"/>
      <c r="O3" s="172"/>
      <c r="P3" s="172"/>
      <c r="Q3" s="173"/>
      <c r="R3" s="90"/>
      <c r="S3" s="90"/>
    </row>
    <row r="4" spans="2:19" x14ac:dyDescent="0.45">
      <c r="B4" s="174"/>
      <c r="C4" s="175"/>
      <c r="D4" s="175"/>
      <c r="E4" s="175"/>
      <c r="F4" s="175"/>
      <c r="G4" s="175"/>
      <c r="H4" s="175"/>
      <c r="I4" s="175"/>
      <c r="J4" s="175"/>
      <c r="K4" s="175"/>
      <c r="L4" s="175"/>
      <c r="M4" s="175"/>
      <c r="N4" s="175"/>
      <c r="O4" s="175"/>
      <c r="P4" s="175"/>
      <c r="Q4" s="176"/>
      <c r="R4" s="90"/>
      <c r="S4" s="90"/>
    </row>
    <row r="5" spans="2:19" x14ac:dyDescent="0.45">
      <c r="B5" s="174"/>
      <c r="C5" s="175"/>
      <c r="D5" s="175"/>
      <c r="E5" s="175"/>
      <c r="F5" s="175"/>
      <c r="G5" s="175"/>
      <c r="H5" s="175"/>
      <c r="I5" s="175"/>
      <c r="J5" s="175"/>
      <c r="K5" s="175"/>
      <c r="L5" s="175"/>
      <c r="M5" s="175"/>
      <c r="N5" s="175"/>
      <c r="O5" s="175"/>
      <c r="P5" s="175"/>
      <c r="Q5" s="176"/>
      <c r="R5" s="90"/>
      <c r="S5" s="90"/>
    </row>
    <row r="6" spans="2:19" x14ac:dyDescent="0.45">
      <c r="B6" s="177"/>
      <c r="C6" s="178"/>
      <c r="D6" s="178"/>
      <c r="E6" s="178"/>
      <c r="F6" s="178"/>
      <c r="G6" s="178"/>
      <c r="H6" s="178"/>
      <c r="I6" s="178"/>
      <c r="J6" s="178"/>
      <c r="K6" s="178"/>
      <c r="L6" s="178"/>
      <c r="M6" s="178"/>
      <c r="N6" s="178"/>
      <c r="O6" s="178"/>
      <c r="P6" s="178"/>
      <c r="Q6" s="179"/>
      <c r="R6" s="90"/>
      <c r="S6" s="90"/>
    </row>
    <row r="8" spans="2:19" x14ac:dyDescent="0.45">
      <c r="B8" s="98" t="s">
        <v>155</v>
      </c>
      <c r="C8" s="99"/>
      <c r="D8" s="99"/>
      <c r="E8" s="99"/>
      <c r="F8" s="99"/>
      <c r="G8" s="99"/>
      <c r="H8" s="99"/>
      <c r="I8" s="99"/>
      <c r="J8" s="99"/>
      <c r="K8" s="99"/>
      <c r="L8" s="99"/>
      <c r="M8" s="99"/>
      <c r="N8" s="99"/>
      <c r="O8" s="99"/>
      <c r="P8" s="99"/>
      <c r="Q8" s="100"/>
    </row>
    <row r="10" spans="2:19" ht="14.45" customHeight="1" x14ac:dyDescent="0.45">
      <c r="B10" s="180" t="s">
        <v>218</v>
      </c>
      <c r="C10" s="181"/>
      <c r="D10" s="181"/>
      <c r="E10" s="181"/>
      <c r="F10" s="181"/>
      <c r="G10" s="181"/>
      <c r="H10" s="181"/>
      <c r="I10" s="181"/>
      <c r="J10" s="181"/>
      <c r="K10" s="181"/>
      <c r="L10" s="181"/>
      <c r="M10" s="181"/>
      <c r="N10" s="181"/>
      <c r="O10" s="181"/>
      <c r="P10" s="181"/>
      <c r="Q10" s="182"/>
    </row>
    <row r="11" spans="2:19" x14ac:dyDescent="0.45">
      <c r="B11" s="183"/>
      <c r="C11" s="184"/>
      <c r="D11" s="184"/>
      <c r="E11" s="184"/>
      <c r="F11" s="184"/>
      <c r="G11" s="184"/>
      <c r="H11" s="184"/>
      <c r="I11" s="184"/>
      <c r="J11" s="184"/>
      <c r="K11" s="184"/>
      <c r="L11" s="184"/>
      <c r="M11" s="184"/>
      <c r="N11" s="184"/>
      <c r="O11" s="184"/>
      <c r="P11" s="184"/>
      <c r="Q11" s="185"/>
    </row>
    <row r="12" spans="2:19" x14ac:dyDescent="0.45">
      <c r="B12" s="101"/>
      <c r="C12" s="101"/>
      <c r="D12" s="101"/>
      <c r="E12" s="101"/>
      <c r="F12" s="101"/>
      <c r="G12" s="101"/>
      <c r="H12" s="101"/>
      <c r="I12" s="101"/>
      <c r="J12" s="101"/>
      <c r="K12" s="101"/>
      <c r="L12" s="101"/>
      <c r="M12" s="101"/>
      <c r="N12" s="101"/>
      <c r="O12" s="101"/>
      <c r="P12" s="101"/>
      <c r="Q12" s="101"/>
    </row>
    <row r="13" spans="2:19" x14ac:dyDescent="0.45">
      <c r="B13" s="102" t="s">
        <v>156</v>
      </c>
      <c r="C13" s="103"/>
      <c r="D13" s="103"/>
      <c r="E13" s="103"/>
      <c r="F13" s="103"/>
      <c r="G13" s="103"/>
      <c r="H13" s="103"/>
      <c r="I13" s="103"/>
      <c r="J13" s="103"/>
      <c r="K13" s="103"/>
      <c r="L13" s="103"/>
      <c r="M13" s="103"/>
      <c r="N13" s="103"/>
      <c r="O13" s="103"/>
      <c r="P13" s="103"/>
      <c r="Q13" s="100"/>
    </row>
    <row r="14" spans="2:19" x14ac:dyDescent="0.45">
      <c r="B14" s="48"/>
      <c r="C14" s="91"/>
      <c r="D14" s="91"/>
      <c r="E14" s="91"/>
      <c r="F14" s="91"/>
      <c r="G14" s="91"/>
      <c r="H14" s="91"/>
      <c r="I14" s="91"/>
      <c r="J14" s="91"/>
      <c r="K14" s="91"/>
      <c r="L14" s="91"/>
      <c r="M14" s="91"/>
      <c r="N14" s="91"/>
      <c r="O14" s="91"/>
      <c r="P14" s="91"/>
    </row>
    <row r="15" spans="2:19" ht="14.45" customHeight="1" x14ac:dyDescent="0.45">
      <c r="B15" s="171" t="s">
        <v>157</v>
      </c>
      <c r="C15" s="172"/>
      <c r="D15" s="172"/>
      <c r="E15" s="172"/>
      <c r="F15" s="172"/>
      <c r="G15" s="172"/>
      <c r="H15" s="172"/>
      <c r="I15" s="172"/>
      <c r="J15" s="172"/>
      <c r="K15" s="172"/>
      <c r="L15" s="172"/>
      <c r="M15" s="172"/>
      <c r="N15" s="172"/>
      <c r="O15" s="172"/>
      <c r="P15" s="172"/>
      <c r="Q15" s="173"/>
    </row>
    <row r="16" spans="2:19" x14ac:dyDescent="0.45">
      <c r="B16" s="177"/>
      <c r="C16" s="178"/>
      <c r="D16" s="178"/>
      <c r="E16" s="178"/>
      <c r="F16" s="178"/>
      <c r="G16" s="178"/>
      <c r="H16" s="178"/>
      <c r="I16" s="178"/>
      <c r="J16" s="178"/>
      <c r="K16" s="178"/>
      <c r="L16" s="178"/>
      <c r="M16" s="178"/>
      <c r="N16" s="178"/>
      <c r="O16" s="178"/>
      <c r="P16" s="178"/>
      <c r="Q16" s="179"/>
    </row>
    <row r="17" spans="2:17" x14ac:dyDescent="0.45">
      <c r="B17" s="92"/>
      <c r="C17" s="92"/>
      <c r="D17" s="92"/>
      <c r="E17" s="92"/>
      <c r="F17" s="92"/>
      <c r="G17" s="92"/>
      <c r="H17" s="92"/>
      <c r="I17" s="92"/>
      <c r="J17" s="92"/>
      <c r="K17" s="92"/>
      <c r="L17" s="92"/>
      <c r="M17" s="92"/>
      <c r="N17" s="92"/>
      <c r="O17" s="92"/>
      <c r="P17" s="92"/>
    </row>
    <row r="18" spans="2:17" x14ac:dyDescent="0.45">
      <c r="B18" s="186" t="s">
        <v>158</v>
      </c>
      <c r="C18" s="187"/>
      <c r="D18" s="187"/>
      <c r="E18" s="187"/>
      <c r="F18" s="187"/>
      <c r="G18" s="187"/>
      <c r="H18" s="187"/>
      <c r="I18" s="187"/>
      <c r="J18" s="187"/>
      <c r="K18" s="187"/>
      <c r="L18" s="187"/>
      <c r="M18" s="187"/>
      <c r="N18" s="187"/>
      <c r="O18" s="187"/>
      <c r="P18" s="187"/>
      <c r="Q18" s="188"/>
    </row>
    <row r="19" spans="2:17" x14ac:dyDescent="0.45">
      <c r="B19" s="93"/>
      <c r="C19" s="92"/>
      <c r="D19" s="92"/>
      <c r="E19" s="92"/>
      <c r="F19" s="92"/>
      <c r="G19" s="92"/>
      <c r="H19" s="92"/>
      <c r="I19" s="92"/>
      <c r="J19" s="92"/>
      <c r="K19" s="92"/>
      <c r="L19" s="92"/>
      <c r="M19" s="92"/>
      <c r="N19" s="92"/>
      <c r="O19" s="92"/>
      <c r="P19" s="92"/>
    </row>
    <row r="20" spans="2:17" ht="14.65" customHeight="1" x14ac:dyDescent="0.45">
      <c r="B20" s="171" t="s">
        <v>160</v>
      </c>
      <c r="C20" s="172"/>
      <c r="D20" s="172"/>
      <c r="E20" s="172"/>
      <c r="F20" s="172"/>
      <c r="G20" s="172"/>
      <c r="H20" s="172"/>
      <c r="I20" s="172"/>
      <c r="J20" s="172"/>
      <c r="K20" s="172"/>
      <c r="L20" s="172"/>
      <c r="M20" s="172"/>
      <c r="N20" s="172"/>
      <c r="O20" s="172"/>
      <c r="P20" s="172"/>
      <c r="Q20" s="173"/>
    </row>
    <row r="21" spans="2:17" x14ac:dyDescent="0.45">
      <c r="B21" s="174"/>
      <c r="C21" s="175"/>
      <c r="D21" s="175"/>
      <c r="E21" s="175"/>
      <c r="F21" s="175"/>
      <c r="G21" s="175"/>
      <c r="H21" s="175"/>
      <c r="I21" s="175"/>
      <c r="J21" s="175"/>
      <c r="K21" s="175"/>
      <c r="L21" s="175"/>
      <c r="M21" s="175"/>
      <c r="N21" s="175"/>
      <c r="O21" s="175"/>
      <c r="P21" s="175"/>
      <c r="Q21" s="176"/>
    </row>
    <row r="22" spans="2:17" x14ac:dyDescent="0.45">
      <c r="B22" s="177"/>
      <c r="C22" s="178"/>
      <c r="D22" s="178"/>
      <c r="E22" s="178"/>
      <c r="F22" s="178"/>
      <c r="G22" s="178"/>
      <c r="H22" s="178"/>
      <c r="I22" s="178"/>
      <c r="J22" s="178"/>
      <c r="K22" s="178"/>
      <c r="L22" s="178"/>
      <c r="M22" s="178"/>
      <c r="N22" s="178"/>
      <c r="O22" s="178"/>
      <c r="P22" s="178"/>
      <c r="Q22" s="179"/>
    </row>
  </sheetData>
  <mergeCells count="5">
    <mergeCell ref="B3:Q6"/>
    <mergeCell ref="B10:Q11"/>
    <mergeCell ref="B15:Q16"/>
    <mergeCell ref="B18:Q18"/>
    <mergeCell ref="B20:Q22"/>
  </mergeCells>
  <pageMargins left="0.70866141732283472" right="0.70866141732283472" top="0.74803149606299213" bottom="0.74803149606299213" header="0.31496062992125984" footer="0.31496062992125984"/>
  <pageSetup paperSize="9" scale="85" fitToHeight="0" orientation="landscape" r:id="rId1"/>
  <headerFooter>
    <oddHeader>&amp;L&amp;F&amp;C&amp;A&amp;ROFFICIAL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O46"/>
  <sheetViews>
    <sheetView workbookViewId="0"/>
  </sheetViews>
  <sheetFormatPr defaultRowHeight="14.25" x14ac:dyDescent="0.45"/>
  <cols>
    <col min="4" max="4" width="14.86328125" customWidth="1"/>
    <col min="15" max="15" width="9.265625" style="33"/>
  </cols>
  <sheetData>
    <row r="2" spans="2:15" x14ac:dyDescent="0.45">
      <c r="B2" s="27" t="s">
        <v>63</v>
      </c>
      <c r="E2" t="s">
        <v>36</v>
      </c>
      <c r="F2" t="s">
        <v>46</v>
      </c>
      <c r="O2" s="33" t="s">
        <v>69</v>
      </c>
    </row>
    <row r="3" spans="2:15" x14ac:dyDescent="0.45">
      <c r="B3" t="s">
        <v>88</v>
      </c>
      <c r="E3" s="30">
        <f>+'Recon3 calcs (17-18 prices)'!E24</f>
        <v>69.582492228705433</v>
      </c>
      <c r="F3" t="s">
        <v>47</v>
      </c>
      <c r="O3" s="33" t="s">
        <v>76</v>
      </c>
    </row>
    <row r="4" spans="2:15" ht="14.65" thickBot="1" x14ac:dyDescent="0.5">
      <c r="B4" t="s">
        <v>77</v>
      </c>
      <c r="E4" s="30">
        <f>+'Recon3 calcs (17-18 prices)'!E50</f>
        <v>10.454969629148927</v>
      </c>
      <c r="F4" t="s">
        <v>47</v>
      </c>
    </row>
    <row r="5" spans="2:15" ht="14.65" thickBot="1" x14ac:dyDescent="0.5">
      <c r="E5" s="31">
        <f>SUM(E3:E4)</f>
        <v>80.037461857854368</v>
      </c>
      <c r="F5" t="s">
        <v>90</v>
      </c>
    </row>
    <row r="7" spans="2:15" x14ac:dyDescent="0.45">
      <c r="B7" s="27" t="s">
        <v>34</v>
      </c>
      <c r="E7" t="s">
        <v>36</v>
      </c>
      <c r="F7" t="s">
        <v>46</v>
      </c>
      <c r="G7" t="s">
        <v>37</v>
      </c>
    </row>
    <row r="8" spans="2:15" x14ac:dyDescent="0.45">
      <c r="B8" t="s">
        <v>35</v>
      </c>
      <c r="E8" s="30">
        <f>+Recon2!E8</f>
        <v>69.524203548510087</v>
      </c>
      <c r="F8" t="s">
        <v>47</v>
      </c>
      <c r="G8" t="s">
        <v>91</v>
      </c>
      <c r="O8" s="33" t="s">
        <v>71</v>
      </c>
    </row>
    <row r="9" spans="2:15" x14ac:dyDescent="0.45">
      <c r="B9" t="s">
        <v>92</v>
      </c>
      <c r="E9" s="30">
        <f>+E5-E8</f>
        <v>10.51325830934428</v>
      </c>
      <c r="F9" t="s">
        <v>48</v>
      </c>
      <c r="G9" t="s">
        <v>93</v>
      </c>
      <c r="O9" s="33" t="s">
        <v>73</v>
      </c>
    </row>
    <row r="10" spans="2:15" x14ac:dyDescent="0.45">
      <c r="B10" t="s">
        <v>77</v>
      </c>
      <c r="E10" s="30">
        <f>+E4</f>
        <v>10.454969629148927</v>
      </c>
      <c r="F10" t="s">
        <v>47</v>
      </c>
      <c r="G10" t="s">
        <v>40</v>
      </c>
    </row>
    <row r="11" spans="2:15" ht="14.65" thickBot="1" x14ac:dyDescent="0.5">
      <c r="B11" t="s">
        <v>43</v>
      </c>
      <c r="E11" s="30">
        <f>15/74.886*E3</f>
        <v>13.937683725003092</v>
      </c>
      <c r="F11" t="s">
        <v>48</v>
      </c>
      <c r="G11" t="s">
        <v>45</v>
      </c>
    </row>
    <row r="12" spans="2:15" ht="14.65" thickBot="1" x14ac:dyDescent="0.5">
      <c r="E12" s="31">
        <f>SUM(E8:E11)</f>
        <v>104.4301152120064</v>
      </c>
      <c r="G12" t="s">
        <v>44</v>
      </c>
    </row>
    <row r="13" spans="2:15" x14ac:dyDescent="0.45">
      <c r="D13" t="s">
        <v>49</v>
      </c>
      <c r="E13" s="30">
        <f>+Recon2!E13</f>
        <v>45.029270172122395</v>
      </c>
      <c r="F13" t="s">
        <v>48</v>
      </c>
      <c r="G13" t="s">
        <v>66</v>
      </c>
    </row>
    <row r="14" spans="2:15" x14ac:dyDescent="0.45">
      <c r="C14" t="s">
        <v>52</v>
      </c>
    </row>
    <row r="15" spans="2:15" x14ac:dyDescent="0.45">
      <c r="D15" t="s">
        <v>50</v>
      </c>
      <c r="E15" s="30">
        <f>SUM(E8,E10)</f>
        <v>79.979173177659021</v>
      </c>
    </row>
    <row r="16" spans="2:15" x14ac:dyDescent="0.45">
      <c r="D16" t="s">
        <v>51</v>
      </c>
      <c r="E16" s="30">
        <f>E9+E11</f>
        <v>24.450942034347371</v>
      </c>
    </row>
    <row r="18" spans="2:13" x14ac:dyDescent="0.45">
      <c r="C18" t="s">
        <v>53</v>
      </c>
      <c r="F18" t="s">
        <v>37</v>
      </c>
      <c r="G18" t="s">
        <v>68</v>
      </c>
    </row>
    <row r="19" spans="2:13" x14ac:dyDescent="0.45">
      <c r="D19" t="str">
        <f>D15</f>
        <v>Restorative</v>
      </c>
      <c r="E19" s="34">
        <f>Default!E25</f>
        <v>34.823845462336642</v>
      </c>
      <c r="F19" t="s">
        <v>54</v>
      </c>
    </row>
    <row r="20" spans="2:13" x14ac:dyDescent="0.45">
      <c r="D20" t="str">
        <f>D16</f>
        <v>Compensatory</v>
      </c>
      <c r="E20" s="34">
        <f>E16+E13</f>
        <v>69.480212206469758</v>
      </c>
      <c r="F20" t="s">
        <v>55</v>
      </c>
    </row>
    <row r="22" spans="2:13" x14ac:dyDescent="0.45">
      <c r="B22" s="27" t="s">
        <v>60</v>
      </c>
      <c r="E22" t="s">
        <v>36</v>
      </c>
      <c r="F22" t="s">
        <v>46</v>
      </c>
      <c r="G22" t="s">
        <v>37</v>
      </c>
    </row>
    <row r="23" spans="2:13" x14ac:dyDescent="0.45">
      <c r="B23" t="s">
        <v>35</v>
      </c>
      <c r="E23" s="30">
        <f>+E8</f>
        <v>69.524203548510087</v>
      </c>
      <c r="F23" t="s">
        <v>47</v>
      </c>
      <c r="G23" t="s">
        <v>91</v>
      </c>
    </row>
    <row r="24" spans="2:13" x14ac:dyDescent="0.45">
      <c r="B24" t="s">
        <v>92</v>
      </c>
      <c r="E24" s="30">
        <f>+E5-E23</f>
        <v>10.51325830934428</v>
      </c>
      <c r="F24" t="s">
        <v>48</v>
      </c>
      <c r="G24" t="s">
        <v>93</v>
      </c>
    </row>
    <row r="25" spans="2:13" x14ac:dyDescent="0.45">
      <c r="B25" t="s">
        <v>77</v>
      </c>
      <c r="E25" s="30">
        <f>+E10</f>
        <v>10.454969629148927</v>
      </c>
      <c r="F25" t="s">
        <v>47</v>
      </c>
      <c r="G25" t="s">
        <v>40</v>
      </c>
    </row>
    <row r="26" spans="2:13" x14ac:dyDescent="0.45">
      <c r="B26" t="s">
        <v>56</v>
      </c>
      <c r="E26" s="30">
        <f>+Recon2!E26</f>
        <v>13.035788165345641</v>
      </c>
      <c r="F26" t="s">
        <v>48</v>
      </c>
      <c r="G26" t="s">
        <v>58</v>
      </c>
    </row>
    <row r="27" spans="2:13" ht="14.65" thickBot="1" x14ac:dyDescent="0.5">
      <c r="B27" t="s">
        <v>57</v>
      </c>
      <c r="E27" s="30">
        <f>+Recon2!E27</f>
        <v>4.3452627217818804</v>
      </c>
      <c r="F27" t="s">
        <v>48</v>
      </c>
      <c r="G27" t="s">
        <v>59</v>
      </c>
    </row>
    <row r="28" spans="2:13" ht="14.65" thickBot="1" x14ac:dyDescent="0.5">
      <c r="E28" s="31">
        <f>SUM(E23:E27)</f>
        <v>107.87348237413082</v>
      </c>
      <c r="G28" t="s">
        <v>62</v>
      </c>
    </row>
    <row r="29" spans="2:13" x14ac:dyDescent="0.45">
      <c r="D29" t="s">
        <v>49</v>
      </c>
      <c r="E29" s="30">
        <f>+E13</f>
        <v>45.029270172122395</v>
      </c>
      <c r="F29" t="s">
        <v>48</v>
      </c>
      <c r="G29" t="str">
        <f>G13</f>
        <v>Acceleration of customer benefits into AMP7</v>
      </c>
      <c r="M29" t="s">
        <v>75</v>
      </c>
    </row>
    <row r="30" spans="2:13" x14ac:dyDescent="0.45">
      <c r="C30" t="s">
        <v>52</v>
      </c>
    </row>
    <row r="31" spans="2:13" x14ac:dyDescent="0.45">
      <c r="D31" t="s">
        <v>50</v>
      </c>
      <c r="E31" s="30">
        <f>E23+E25</f>
        <v>79.979173177659021</v>
      </c>
    </row>
    <row r="32" spans="2:13" x14ac:dyDescent="0.45">
      <c r="D32" t="s">
        <v>51</v>
      </c>
      <c r="E32" s="30">
        <f>E24+E26+E27</f>
        <v>27.894309196471802</v>
      </c>
    </row>
    <row r="34" spans="2:15" x14ac:dyDescent="0.45">
      <c r="C34" t="s">
        <v>53</v>
      </c>
      <c r="E34" s="29"/>
      <c r="F34" t="s">
        <v>37</v>
      </c>
      <c r="G34" t="s">
        <v>68</v>
      </c>
    </row>
    <row r="35" spans="2:15" x14ac:dyDescent="0.45">
      <c r="D35" t="str">
        <f>D31</f>
        <v>Restorative</v>
      </c>
      <c r="E35" s="34">
        <f>E19</f>
        <v>34.823845462336642</v>
      </c>
      <c r="F35" t="s">
        <v>54</v>
      </c>
    </row>
    <row r="36" spans="2:15" x14ac:dyDescent="0.45">
      <c r="D36" t="str">
        <f>D32</f>
        <v>Compensatory</v>
      </c>
      <c r="E36" s="34">
        <f>+E28-E35</f>
        <v>73.049636911794181</v>
      </c>
      <c r="F36" t="s">
        <v>55</v>
      </c>
    </row>
    <row r="38" spans="2:15" ht="12.75" customHeight="1" x14ac:dyDescent="0.45">
      <c r="B38" s="27" t="s">
        <v>61</v>
      </c>
    </row>
    <row r="39" spans="2:15" x14ac:dyDescent="0.45">
      <c r="B39" t="s">
        <v>23</v>
      </c>
      <c r="E39" s="30">
        <f>+'AMP5 shortfall correction'!F37</f>
        <v>58.088792921901486</v>
      </c>
      <c r="F39" t="s">
        <v>26</v>
      </c>
      <c r="O39" s="33" t="s">
        <v>89</v>
      </c>
    </row>
    <row r="40" spans="2:15" x14ac:dyDescent="0.45">
      <c r="B40" t="s">
        <v>24</v>
      </c>
      <c r="E40" s="3">
        <v>3.5999999999999997E-2</v>
      </c>
      <c r="F40" t="s">
        <v>27</v>
      </c>
    </row>
    <row r="41" spans="2:15" x14ac:dyDescent="0.45">
      <c r="B41" t="s">
        <v>25</v>
      </c>
      <c r="E41">
        <v>5</v>
      </c>
      <c r="F41" t="s">
        <v>28</v>
      </c>
    </row>
    <row r="42" spans="2:15" x14ac:dyDescent="0.45">
      <c r="B42" t="s">
        <v>29</v>
      </c>
      <c r="E42">
        <v>2</v>
      </c>
      <c r="F42" t="s">
        <v>28</v>
      </c>
    </row>
    <row r="44" spans="2:15" x14ac:dyDescent="0.45">
      <c r="B44" t="s">
        <v>30</v>
      </c>
      <c r="E44" s="30">
        <f>E39*E40</f>
        <v>2.0911965451884535</v>
      </c>
    </row>
    <row r="45" spans="2:15" ht="14.65" thickBot="1" x14ac:dyDescent="0.5">
      <c r="B45" t="s">
        <v>31</v>
      </c>
      <c r="E45" s="30">
        <f>E41*E44</f>
        <v>10.455982725942267</v>
      </c>
    </row>
    <row r="46" spans="2:15" ht="14.65" thickBot="1" x14ac:dyDescent="0.5">
      <c r="B46" t="s">
        <v>32</v>
      </c>
      <c r="E46" s="31">
        <f>E45*(1+E40)^E42</f>
        <v>11.222364435822932</v>
      </c>
      <c r="F46" t="s">
        <v>33</v>
      </c>
      <c r="O46" s="33" t="s">
        <v>74</v>
      </c>
    </row>
  </sheetData>
  <pageMargins left="0.70866141732283472" right="0.70866141732283472" top="0.74803149606299213" bottom="0.74803149606299213" header="0.31496062992125984" footer="0.31496062992125984"/>
  <pageSetup paperSize="9" scale="63" fitToHeight="0" orientation="landscape" r:id="rId1"/>
  <headerFooter>
    <oddHeader>&amp;L&amp;F&amp;C&amp;A&amp;ROFFICIAL</oddHeader>
    <oddFooter>&amp;LPrinted on &amp;D at &amp;T&amp;CPage &amp;P of &amp;N&amp;ROFWAT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D65"/>
  <sheetViews>
    <sheetView workbookViewId="0"/>
  </sheetViews>
  <sheetFormatPr defaultRowHeight="14.25" x14ac:dyDescent="0.45"/>
  <cols>
    <col min="3" max="3" width="9.73046875" bestFit="1" customWidth="1"/>
    <col min="4" max="4" width="19.73046875" customWidth="1"/>
  </cols>
  <sheetData>
    <row r="1" spans="1:56" x14ac:dyDescent="0.45">
      <c r="A1" s="1" t="s">
        <v>0</v>
      </c>
    </row>
    <row r="2" spans="1:56" x14ac:dyDescent="0.45">
      <c r="D2" t="s">
        <v>2</v>
      </c>
      <c r="E2">
        <v>1</v>
      </c>
      <c r="F2">
        <f>+E2+1</f>
        <v>2</v>
      </c>
      <c r="G2">
        <f t="shared" ref="G2:BD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si="0"/>
        <v>52</v>
      </c>
    </row>
    <row r="3" spans="1:56" x14ac:dyDescent="0.45">
      <c r="D3" t="s">
        <v>1</v>
      </c>
      <c r="E3">
        <v>6</v>
      </c>
      <c r="F3">
        <v>6</v>
      </c>
      <c r="G3">
        <v>7</v>
      </c>
      <c r="H3">
        <v>7</v>
      </c>
      <c r="I3">
        <v>7</v>
      </c>
      <c r="J3">
        <v>7</v>
      </c>
      <c r="K3">
        <v>7</v>
      </c>
      <c r="L3">
        <f>G3+1</f>
        <v>8</v>
      </c>
      <c r="M3">
        <f t="shared" ref="M3:BD3" si="1">H3+1</f>
        <v>8</v>
      </c>
      <c r="N3">
        <f t="shared" si="1"/>
        <v>8</v>
      </c>
      <c r="O3">
        <f t="shared" si="1"/>
        <v>8</v>
      </c>
      <c r="P3">
        <f t="shared" si="1"/>
        <v>8</v>
      </c>
      <c r="Q3">
        <f t="shared" si="1"/>
        <v>9</v>
      </c>
      <c r="R3">
        <f t="shared" si="1"/>
        <v>9</v>
      </c>
      <c r="S3">
        <f t="shared" si="1"/>
        <v>9</v>
      </c>
      <c r="T3">
        <f t="shared" si="1"/>
        <v>9</v>
      </c>
      <c r="U3">
        <f t="shared" si="1"/>
        <v>9</v>
      </c>
      <c r="V3">
        <f t="shared" si="1"/>
        <v>10</v>
      </c>
      <c r="W3">
        <f t="shared" si="1"/>
        <v>10</v>
      </c>
      <c r="X3">
        <f t="shared" si="1"/>
        <v>10</v>
      </c>
      <c r="Y3">
        <f t="shared" si="1"/>
        <v>10</v>
      </c>
      <c r="Z3">
        <f t="shared" si="1"/>
        <v>10</v>
      </c>
      <c r="AA3">
        <f t="shared" si="1"/>
        <v>11</v>
      </c>
      <c r="AB3">
        <f t="shared" si="1"/>
        <v>11</v>
      </c>
      <c r="AC3">
        <f t="shared" si="1"/>
        <v>11</v>
      </c>
      <c r="AD3">
        <f t="shared" si="1"/>
        <v>11</v>
      </c>
      <c r="AE3">
        <f t="shared" si="1"/>
        <v>11</v>
      </c>
      <c r="AF3">
        <f t="shared" si="1"/>
        <v>12</v>
      </c>
      <c r="AG3">
        <f t="shared" si="1"/>
        <v>12</v>
      </c>
      <c r="AH3">
        <f t="shared" si="1"/>
        <v>12</v>
      </c>
      <c r="AI3">
        <f t="shared" si="1"/>
        <v>12</v>
      </c>
      <c r="AJ3">
        <f t="shared" si="1"/>
        <v>12</v>
      </c>
      <c r="AK3">
        <f t="shared" si="1"/>
        <v>13</v>
      </c>
      <c r="AL3">
        <f t="shared" si="1"/>
        <v>13</v>
      </c>
      <c r="AM3">
        <f t="shared" si="1"/>
        <v>13</v>
      </c>
      <c r="AN3">
        <f t="shared" si="1"/>
        <v>13</v>
      </c>
      <c r="AO3">
        <f t="shared" si="1"/>
        <v>13</v>
      </c>
      <c r="AP3">
        <f t="shared" si="1"/>
        <v>14</v>
      </c>
      <c r="AQ3">
        <f t="shared" si="1"/>
        <v>14</v>
      </c>
      <c r="AR3">
        <f t="shared" si="1"/>
        <v>14</v>
      </c>
      <c r="AS3">
        <f t="shared" si="1"/>
        <v>14</v>
      </c>
      <c r="AT3">
        <f t="shared" si="1"/>
        <v>14</v>
      </c>
      <c r="AU3">
        <f t="shared" si="1"/>
        <v>15</v>
      </c>
      <c r="AV3">
        <f t="shared" si="1"/>
        <v>15</v>
      </c>
      <c r="AW3">
        <f t="shared" si="1"/>
        <v>15</v>
      </c>
      <c r="AX3">
        <f t="shared" si="1"/>
        <v>15</v>
      </c>
      <c r="AY3">
        <f t="shared" si="1"/>
        <v>15</v>
      </c>
      <c r="AZ3">
        <f t="shared" si="1"/>
        <v>16</v>
      </c>
      <c r="BA3">
        <f t="shared" si="1"/>
        <v>16</v>
      </c>
      <c r="BB3">
        <f t="shared" si="1"/>
        <v>16</v>
      </c>
      <c r="BC3">
        <f t="shared" si="1"/>
        <v>16</v>
      </c>
      <c r="BD3">
        <f t="shared" si="1"/>
        <v>16</v>
      </c>
    </row>
    <row r="4" spans="1:56" x14ac:dyDescent="0.45">
      <c r="E4" s="2">
        <v>43555</v>
      </c>
      <c r="F4" s="2">
        <f>EOMONTH(E4,12)</f>
        <v>43921</v>
      </c>
      <c r="G4" s="2">
        <f t="shared" ref="G4:BD4" si="2">EOMONTH(F4,12)</f>
        <v>44286</v>
      </c>
      <c r="H4" s="2">
        <f t="shared" si="2"/>
        <v>44651</v>
      </c>
      <c r="I4" s="2">
        <f t="shared" si="2"/>
        <v>45016</v>
      </c>
      <c r="J4" s="2">
        <f t="shared" si="2"/>
        <v>45382</v>
      </c>
      <c r="K4" s="2">
        <f t="shared" si="2"/>
        <v>45747</v>
      </c>
      <c r="L4" s="2">
        <f t="shared" si="2"/>
        <v>46112</v>
      </c>
      <c r="M4" s="2">
        <f t="shared" si="2"/>
        <v>46477</v>
      </c>
      <c r="N4" s="2">
        <f t="shared" si="2"/>
        <v>46843</v>
      </c>
      <c r="O4" s="2">
        <f t="shared" si="2"/>
        <v>47208</v>
      </c>
      <c r="P4" s="2">
        <f t="shared" si="2"/>
        <v>47573</v>
      </c>
      <c r="Q4" s="2">
        <f t="shared" si="2"/>
        <v>47938</v>
      </c>
      <c r="R4" s="2">
        <f t="shared" si="2"/>
        <v>48304</v>
      </c>
      <c r="S4" s="2">
        <f t="shared" si="2"/>
        <v>48669</v>
      </c>
      <c r="T4" s="2">
        <f t="shared" si="2"/>
        <v>49034</v>
      </c>
      <c r="U4" s="2">
        <f t="shared" si="2"/>
        <v>49399</v>
      </c>
      <c r="V4" s="2">
        <f t="shared" si="2"/>
        <v>49765</v>
      </c>
      <c r="W4" s="2">
        <f t="shared" si="2"/>
        <v>50130</v>
      </c>
      <c r="X4" s="2">
        <f t="shared" si="2"/>
        <v>50495</v>
      </c>
      <c r="Y4" s="2">
        <f t="shared" si="2"/>
        <v>50860</v>
      </c>
      <c r="Z4" s="2">
        <f t="shared" si="2"/>
        <v>51226</v>
      </c>
      <c r="AA4" s="2">
        <f t="shared" si="2"/>
        <v>51591</v>
      </c>
      <c r="AB4" s="2">
        <f t="shared" si="2"/>
        <v>51956</v>
      </c>
      <c r="AC4" s="2">
        <f t="shared" si="2"/>
        <v>52321</v>
      </c>
      <c r="AD4" s="2">
        <f t="shared" si="2"/>
        <v>52687</v>
      </c>
      <c r="AE4" s="2">
        <f t="shared" si="2"/>
        <v>53052</v>
      </c>
      <c r="AF4" s="2">
        <f t="shared" si="2"/>
        <v>53417</v>
      </c>
      <c r="AG4" s="2">
        <f t="shared" si="2"/>
        <v>53782</v>
      </c>
      <c r="AH4" s="2">
        <f t="shared" si="2"/>
        <v>54148</v>
      </c>
      <c r="AI4" s="2">
        <f t="shared" si="2"/>
        <v>54513</v>
      </c>
      <c r="AJ4" s="2">
        <f t="shared" si="2"/>
        <v>54878</v>
      </c>
      <c r="AK4" s="2">
        <f t="shared" si="2"/>
        <v>55243</v>
      </c>
      <c r="AL4" s="2">
        <f t="shared" si="2"/>
        <v>55609</v>
      </c>
      <c r="AM4" s="2">
        <f t="shared" si="2"/>
        <v>55974</v>
      </c>
      <c r="AN4" s="2">
        <f t="shared" si="2"/>
        <v>56339</v>
      </c>
      <c r="AO4" s="2">
        <f t="shared" si="2"/>
        <v>56704</v>
      </c>
      <c r="AP4" s="2">
        <f t="shared" si="2"/>
        <v>57070</v>
      </c>
      <c r="AQ4" s="2">
        <f t="shared" si="2"/>
        <v>57435</v>
      </c>
      <c r="AR4" s="2">
        <f t="shared" si="2"/>
        <v>57800</v>
      </c>
      <c r="AS4" s="2">
        <f t="shared" si="2"/>
        <v>58165</v>
      </c>
      <c r="AT4" s="2">
        <f t="shared" si="2"/>
        <v>58531</v>
      </c>
      <c r="AU4" s="2">
        <f t="shared" si="2"/>
        <v>58896</v>
      </c>
      <c r="AV4" s="2">
        <f t="shared" si="2"/>
        <v>59261</v>
      </c>
      <c r="AW4" s="2">
        <f t="shared" si="2"/>
        <v>59626</v>
      </c>
      <c r="AX4" s="2">
        <f t="shared" si="2"/>
        <v>59992</v>
      </c>
      <c r="AY4" s="2">
        <f t="shared" si="2"/>
        <v>60357</v>
      </c>
      <c r="AZ4" s="2">
        <f t="shared" si="2"/>
        <v>60722</v>
      </c>
      <c r="BA4" s="2">
        <f t="shared" si="2"/>
        <v>61087</v>
      </c>
      <c r="BB4" s="2">
        <f t="shared" si="2"/>
        <v>61453</v>
      </c>
      <c r="BC4" s="2">
        <f t="shared" si="2"/>
        <v>61818</v>
      </c>
      <c r="BD4" s="2">
        <f t="shared" si="2"/>
        <v>62183</v>
      </c>
    </row>
    <row r="6" spans="1:56" x14ac:dyDescent="0.45">
      <c r="D6" t="s">
        <v>3</v>
      </c>
      <c r="G6" s="5">
        <v>0</v>
      </c>
      <c r="H6" s="7">
        <f>G10</f>
        <v>72.714305999999993</v>
      </c>
      <c r="I6" s="7">
        <f t="shared" ref="I6:BD6" si="3">H10</f>
        <v>68.496876251999993</v>
      </c>
      <c r="J6" s="7">
        <f t="shared" si="3"/>
        <v>64.524057429383987</v>
      </c>
      <c r="K6" s="7">
        <f t="shared" si="3"/>
        <v>60.781662098479714</v>
      </c>
      <c r="L6" s="7">
        <f t="shared" si="3"/>
        <v>57.256325696767888</v>
      </c>
      <c r="M6" s="7">
        <f t="shared" si="3"/>
        <v>53.935458806355349</v>
      </c>
      <c r="N6" s="7">
        <f t="shared" si="3"/>
        <v>50.80720219558674</v>
      </c>
      <c r="O6" s="7">
        <f t="shared" si="3"/>
        <v>47.860384468242707</v>
      </c>
      <c r="P6" s="7">
        <f t="shared" si="3"/>
        <v>45.08448216908463</v>
      </c>
      <c r="Q6" s="7">
        <f t="shared" si="3"/>
        <v>42.469582203277724</v>
      </c>
      <c r="R6" s="7">
        <f t="shared" si="3"/>
        <v>40.006346435487615</v>
      </c>
      <c r="S6" s="7">
        <f t="shared" si="3"/>
        <v>37.685978342229333</v>
      </c>
      <c r="T6" s="7">
        <f t="shared" si="3"/>
        <v>35.500191598380034</v>
      </c>
      <c r="U6" s="7">
        <f t="shared" si="3"/>
        <v>33.441180485673989</v>
      </c>
      <c r="V6" s="7">
        <f t="shared" si="3"/>
        <v>31.501592017504898</v>
      </c>
      <c r="W6" s="7">
        <f t="shared" si="3"/>
        <v>29.674499680489614</v>
      </c>
      <c r="X6" s="7">
        <f t="shared" si="3"/>
        <v>27.953378699021215</v>
      </c>
      <c r="Y6" s="7">
        <f t="shared" si="3"/>
        <v>26.332082734477986</v>
      </c>
      <c r="Z6" s="7">
        <f t="shared" si="3"/>
        <v>24.804821935878262</v>
      </c>
      <c r="AA6" s="7">
        <f t="shared" si="3"/>
        <v>23.366142263597322</v>
      </c>
      <c r="AB6" s="7">
        <f t="shared" si="3"/>
        <v>22.010906012308677</v>
      </c>
      <c r="AC6" s="7">
        <f t="shared" si="3"/>
        <v>20.734273463594775</v>
      </c>
      <c r="AD6" s="7">
        <f t="shared" si="3"/>
        <v>19.531685602706279</v>
      </c>
      <c r="AE6" s="7">
        <f t="shared" si="3"/>
        <v>18.398847837749315</v>
      </c>
      <c r="AF6" s="7">
        <f t="shared" si="3"/>
        <v>17.331714663159854</v>
      </c>
      <c r="AG6" s="7">
        <f t="shared" si="3"/>
        <v>16.326475212696582</v>
      </c>
      <c r="AH6" s="7">
        <f t="shared" si="3"/>
        <v>15.379539650360181</v>
      </c>
      <c r="AI6" s="7">
        <f t="shared" si="3"/>
        <v>14.487526350639291</v>
      </c>
      <c r="AJ6" s="7">
        <f t="shared" si="3"/>
        <v>13.647249822302213</v>
      </c>
      <c r="AK6" s="7">
        <f t="shared" si="3"/>
        <v>12.855709332608685</v>
      </c>
      <c r="AL6" s="7">
        <f t="shared" si="3"/>
        <v>12.110078191317381</v>
      </c>
      <c r="AM6" s="7">
        <f t="shared" si="3"/>
        <v>11.407693656220973</v>
      </c>
      <c r="AN6" s="7">
        <f t="shared" si="3"/>
        <v>10.746047424160157</v>
      </c>
      <c r="AO6" s="7">
        <f t="shared" si="3"/>
        <v>10.122776673558867</v>
      </c>
      <c r="AP6" s="7">
        <f t="shared" si="3"/>
        <v>9.5356556264924528</v>
      </c>
      <c r="AQ6" s="7">
        <f t="shared" si="3"/>
        <v>8.98258760015589</v>
      </c>
      <c r="AR6" s="7">
        <f t="shared" si="3"/>
        <v>8.4615975193468476</v>
      </c>
      <c r="AS6" s="7">
        <f t="shared" si="3"/>
        <v>7.9708248632247303</v>
      </c>
      <c r="AT6" s="7">
        <f t="shared" si="3"/>
        <v>7.5085170211576955</v>
      </c>
      <c r="AU6" s="7">
        <f t="shared" si="3"/>
        <v>7.0730230339305491</v>
      </c>
      <c r="AV6" s="7">
        <f t="shared" si="3"/>
        <v>6.6627876979625773</v>
      </c>
      <c r="AW6" s="7">
        <f t="shared" si="3"/>
        <v>6.2763460114807481</v>
      </c>
      <c r="AX6" s="7">
        <f t="shared" si="3"/>
        <v>5.9123179428148651</v>
      </c>
      <c r="AY6" s="7">
        <f t="shared" si="3"/>
        <v>5.5694035021316033</v>
      </c>
      <c r="AZ6" s="7">
        <f t="shared" si="3"/>
        <v>5.2463780990079707</v>
      </c>
      <c r="BA6" s="7">
        <f t="shared" si="3"/>
        <v>4.9420881692655083</v>
      </c>
      <c r="BB6" s="7">
        <f t="shared" si="3"/>
        <v>4.6554470554481089</v>
      </c>
      <c r="BC6" s="7">
        <f t="shared" si="3"/>
        <v>4.3854311262321186</v>
      </c>
      <c r="BD6" s="7">
        <f t="shared" si="3"/>
        <v>4.1310761209106559</v>
      </c>
    </row>
    <row r="7" spans="1:56" s="9" customFormat="1" x14ac:dyDescent="0.45">
      <c r="A7"/>
      <c r="B7"/>
      <c r="C7"/>
      <c r="D7" t="s">
        <v>4</v>
      </c>
      <c r="E7"/>
      <c r="F7"/>
      <c r="G7" s="5">
        <f>16.797+58.089</f>
        <v>74.885999999999996</v>
      </c>
    </row>
    <row r="8" spans="1:56" s="9" customFormat="1" x14ac:dyDescent="0.45">
      <c r="A8"/>
      <c r="B8"/>
      <c r="C8"/>
      <c r="D8" t="s">
        <v>5</v>
      </c>
      <c r="E8"/>
      <c r="F8"/>
      <c r="G8" s="5">
        <v>0</v>
      </c>
    </row>
    <row r="9" spans="1:56" x14ac:dyDescent="0.45">
      <c r="D9" t="s">
        <v>6</v>
      </c>
      <c r="G9" s="6">
        <f>G6*-G12+-G12*0.5*SUM(G7:G8)</f>
        <v>-2.171694</v>
      </c>
      <c r="H9" s="6">
        <f t="shared" ref="H9:BD9" si="4">H6*-H12+-H12*0.5*SUM(H7:H8)</f>
        <v>-4.2174297479999998</v>
      </c>
      <c r="I9" s="6">
        <f t="shared" si="4"/>
        <v>-3.9728188226159999</v>
      </c>
      <c r="J9" s="6">
        <f t="shared" si="4"/>
        <v>-3.7423953309042712</v>
      </c>
      <c r="K9" s="6">
        <f t="shared" si="4"/>
        <v>-3.5253364017118236</v>
      </c>
      <c r="L9" s="6">
        <f t="shared" si="4"/>
        <v>-3.3208668904125376</v>
      </c>
      <c r="M9" s="6">
        <f t="shared" si="4"/>
        <v>-3.1282566107686103</v>
      </c>
      <c r="N9" s="6">
        <f t="shared" si="4"/>
        <v>-2.946817727344031</v>
      </c>
      <c r="O9" s="6">
        <f t="shared" si="4"/>
        <v>-2.7759022991580773</v>
      </c>
      <c r="P9" s="6">
        <f t="shared" si="4"/>
        <v>-2.6148999658069085</v>
      </c>
      <c r="Q9" s="6">
        <f t="shared" si="4"/>
        <v>-2.463235767790108</v>
      </c>
      <c r="R9" s="6">
        <f t="shared" si="4"/>
        <v>-2.3203680932582817</v>
      </c>
      <c r="S9" s="6">
        <f t="shared" si="4"/>
        <v>-2.1857867438493015</v>
      </c>
      <c r="T9" s="6">
        <f t="shared" si="4"/>
        <v>-2.0590111127060422</v>
      </c>
      <c r="U9" s="6">
        <f t="shared" si="4"/>
        <v>-1.9395884681690914</v>
      </c>
      <c r="V9" s="6">
        <f t="shared" si="4"/>
        <v>-1.8270923370152841</v>
      </c>
      <c r="W9" s="6">
        <f t="shared" si="4"/>
        <v>-1.7211209814683976</v>
      </c>
      <c r="X9" s="6">
        <f t="shared" si="4"/>
        <v>-1.6212959645432305</v>
      </c>
      <c r="Y9" s="6">
        <f t="shared" si="4"/>
        <v>-1.5272607985997233</v>
      </c>
      <c r="Z9" s="6">
        <f t="shared" si="4"/>
        <v>-1.4386796722809394</v>
      </c>
      <c r="AA9" s="6">
        <f t="shared" si="4"/>
        <v>-1.3552362512886447</v>
      </c>
      <c r="AB9" s="6">
        <f t="shared" si="4"/>
        <v>-1.2766325487139034</v>
      </c>
      <c r="AC9" s="6">
        <f t="shared" si="4"/>
        <v>-1.202587860888497</v>
      </c>
      <c r="AD9" s="6">
        <f t="shared" si="4"/>
        <v>-1.1328377649569643</v>
      </c>
      <c r="AE9" s="6">
        <f t="shared" si="4"/>
        <v>-1.0671331745894603</v>
      </c>
      <c r="AF9" s="6">
        <f t="shared" si="4"/>
        <v>-1.0052394504632716</v>
      </c>
      <c r="AG9" s="6">
        <f t="shared" si="4"/>
        <v>-0.94693556233640186</v>
      </c>
      <c r="AH9" s="6">
        <f t="shared" si="4"/>
        <v>-0.8920132997208905</v>
      </c>
      <c r="AI9" s="6">
        <f t="shared" si="4"/>
        <v>-0.84027652833707889</v>
      </c>
      <c r="AJ9" s="6">
        <f t="shared" si="4"/>
        <v>-0.79154048969352842</v>
      </c>
      <c r="AK9" s="6">
        <f t="shared" si="4"/>
        <v>-0.7456311412913037</v>
      </c>
      <c r="AL9" s="6">
        <f t="shared" si="4"/>
        <v>-0.70238453509640819</v>
      </c>
      <c r="AM9" s="6">
        <f t="shared" si="4"/>
        <v>-0.66164623206081641</v>
      </c>
      <c r="AN9" s="6">
        <f t="shared" si="4"/>
        <v>-0.62327075060128911</v>
      </c>
      <c r="AO9" s="6">
        <f t="shared" si="4"/>
        <v>-0.58712104706641433</v>
      </c>
      <c r="AP9" s="6">
        <f t="shared" si="4"/>
        <v>-0.55306802633656227</v>
      </c>
      <c r="AQ9" s="6">
        <f t="shared" si="4"/>
        <v>-0.52099008080904163</v>
      </c>
      <c r="AR9" s="6">
        <f t="shared" si="4"/>
        <v>-0.49077265612211718</v>
      </c>
      <c r="AS9" s="6">
        <f t="shared" si="4"/>
        <v>-0.4623078420670344</v>
      </c>
      <c r="AT9" s="6">
        <f t="shared" si="4"/>
        <v>-0.43549398722714638</v>
      </c>
      <c r="AU9" s="6">
        <f t="shared" si="4"/>
        <v>-0.41023533596797185</v>
      </c>
      <c r="AV9" s="6">
        <f t="shared" si="4"/>
        <v>-0.38644168648182953</v>
      </c>
      <c r="AW9" s="6">
        <f t="shared" si="4"/>
        <v>-0.36402806866588339</v>
      </c>
      <c r="AX9" s="6">
        <f t="shared" si="4"/>
        <v>-0.34291444068326221</v>
      </c>
      <c r="AY9" s="6">
        <f t="shared" si="4"/>
        <v>-0.32302540312363298</v>
      </c>
      <c r="AZ9" s="6">
        <f t="shared" si="4"/>
        <v>-0.30428992974246233</v>
      </c>
      <c r="BA9" s="6">
        <f t="shared" si="4"/>
        <v>-0.28664111381739948</v>
      </c>
      <c r="BB9" s="6">
        <f t="shared" si="4"/>
        <v>-0.27001592921599032</v>
      </c>
      <c r="BC9" s="6">
        <f t="shared" si="4"/>
        <v>-0.25435500532146288</v>
      </c>
      <c r="BD9" s="6">
        <f t="shared" si="4"/>
        <v>-0.23960241501281807</v>
      </c>
    </row>
    <row r="10" spans="1:56" x14ac:dyDescent="0.45">
      <c r="D10" t="s">
        <v>7</v>
      </c>
      <c r="G10" s="8">
        <f>SUM(G6:G9)</f>
        <v>72.714305999999993</v>
      </c>
      <c r="H10" s="8">
        <f t="shared" ref="H10:BD10" si="5">SUM(H6:H9)</f>
        <v>68.496876251999993</v>
      </c>
      <c r="I10" s="8">
        <f t="shared" si="5"/>
        <v>64.524057429383987</v>
      </c>
      <c r="J10" s="8">
        <f t="shared" si="5"/>
        <v>60.781662098479714</v>
      </c>
      <c r="K10" s="8">
        <f t="shared" si="5"/>
        <v>57.256325696767888</v>
      </c>
      <c r="L10" s="8">
        <f t="shared" si="5"/>
        <v>53.935458806355349</v>
      </c>
      <c r="M10" s="8">
        <f t="shared" si="5"/>
        <v>50.80720219558674</v>
      </c>
      <c r="N10" s="8">
        <f t="shared" si="5"/>
        <v>47.860384468242707</v>
      </c>
      <c r="O10" s="8">
        <f t="shared" si="5"/>
        <v>45.08448216908463</v>
      </c>
      <c r="P10" s="8">
        <f t="shared" si="5"/>
        <v>42.469582203277724</v>
      </c>
      <c r="Q10" s="8">
        <f t="shared" si="5"/>
        <v>40.006346435487615</v>
      </c>
      <c r="R10" s="8">
        <f t="shared" si="5"/>
        <v>37.685978342229333</v>
      </c>
      <c r="S10" s="8">
        <f t="shared" si="5"/>
        <v>35.500191598380034</v>
      </c>
      <c r="T10" s="8">
        <f t="shared" si="5"/>
        <v>33.441180485673989</v>
      </c>
      <c r="U10" s="8">
        <f t="shared" si="5"/>
        <v>31.501592017504898</v>
      </c>
      <c r="V10" s="8">
        <f t="shared" si="5"/>
        <v>29.674499680489614</v>
      </c>
      <c r="W10" s="8">
        <f t="shared" si="5"/>
        <v>27.953378699021215</v>
      </c>
      <c r="X10" s="8">
        <f t="shared" si="5"/>
        <v>26.332082734477986</v>
      </c>
      <c r="Y10" s="8">
        <f t="shared" si="5"/>
        <v>24.804821935878262</v>
      </c>
      <c r="Z10" s="8">
        <f t="shared" si="5"/>
        <v>23.366142263597322</v>
      </c>
      <c r="AA10" s="8">
        <f t="shared" si="5"/>
        <v>22.010906012308677</v>
      </c>
      <c r="AB10" s="8">
        <f t="shared" si="5"/>
        <v>20.734273463594775</v>
      </c>
      <c r="AC10" s="8">
        <f t="shared" si="5"/>
        <v>19.531685602706279</v>
      </c>
      <c r="AD10" s="8">
        <f t="shared" si="5"/>
        <v>18.398847837749315</v>
      </c>
      <c r="AE10" s="8">
        <f t="shared" si="5"/>
        <v>17.331714663159854</v>
      </c>
      <c r="AF10" s="8">
        <f t="shared" si="5"/>
        <v>16.326475212696582</v>
      </c>
      <c r="AG10" s="8">
        <f t="shared" si="5"/>
        <v>15.379539650360181</v>
      </c>
      <c r="AH10" s="8">
        <f t="shared" si="5"/>
        <v>14.487526350639291</v>
      </c>
      <c r="AI10" s="8">
        <f t="shared" si="5"/>
        <v>13.647249822302213</v>
      </c>
      <c r="AJ10" s="8">
        <f t="shared" si="5"/>
        <v>12.855709332608685</v>
      </c>
      <c r="AK10" s="8">
        <f t="shared" si="5"/>
        <v>12.110078191317381</v>
      </c>
      <c r="AL10" s="8">
        <f t="shared" si="5"/>
        <v>11.407693656220973</v>
      </c>
      <c r="AM10" s="8">
        <f t="shared" si="5"/>
        <v>10.746047424160157</v>
      </c>
      <c r="AN10" s="8">
        <f t="shared" si="5"/>
        <v>10.122776673558867</v>
      </c>
      <c r="AO10" s="8">
        <f t="shared" si="5"/>
        <v>9.5356556264924528</v>
      </c>
      <c r="AP10" s="8">
        <f t="shared" si="5"/>
        <v>8.98258760015589</v>
      </c>
      <c r="AQ10" s="8">
        <f t="shared" si="5"/>
        <v>8.4615975193468476</v>
      </c>
      <c r="AR10" s="8">
        <f t="shared" si="5"/>
        <v>7.9708248632247303</v>
      </c>
      <c r="AS10" s="8">
        <f t="shared" si="5"/>
        <v>7.5085170211576955</v>
      </c>
      <c r="AT10" s="8">
        <f t="shared" si="5"/>
        <v>7.0730230339305491</v>
      </c>
      <c r="AU10" s="8">
        <f t="shared" si="5"/>
        <v>6.6627876979625773</v>
      </c>
      <c r="AV10" s="8">
        <f t="shared" si="5"/>
        <v>6.2763460114807481</v>
      </c>
      <c r="AW10" s="8">
        <f t="shared" si="5"/>
        <v>5.9123179428148651</v>
      </c>
      <c r="AX10" s="8">
        <f t="shared" si="5"/>
        <v>5.5694035021316033</v>
      </c>
      <c r="AY10" s="8">
        <f t="shared" si="5"/>
        <v>5.2463780990079707</v>
      </c>
      <c r="AZ10" s="8">
        <f t="shared" si="5"/>
        <v>4.9420881692655083</v>
      </c>
      <c r="BA10" s="8">
        <f t="shared" si="5"/>
        <v>4.6554470554481089</v>
      </c>
      <c r="BB10" s="8">
        <f t="shared" si="5"/>
        <v>4.3854311262321186</v>
      </c>
      <c r="BC10" s="8">
        <f t="shared" si="5"/>
        <v>4.1310761209106559</v>
      </c>
      <c r="BD10" s="8">
        <f t="shared" si="5"/>
        <v>3.8914737058978379</v>
      </c>
    </row>
    <row r="12" spans="1:56" x14ac:dyDescent="0.45">
      <c r="D12" t="s">
        <v>8</v>
      </c>
      <c r="E12" s="4">
        <v>5.8000000000000003E-2</v>
      </c>
      <c r="F12" s="4">
        <v>5.8000000000000003E-2</v>
      </c>
      <c r="G12" s="4">
        <v>5.8000000000000003E-2</v>
      </c>
      <c r="H12" s="4">
        <v>5.8000000000000003E-2</v>
      </c>
      <c r="I12" s="4">
        <v>5.8000000000000003E-2</v>
      </c>
      <c r="J12" s="4">
        <v>5.8000000000000003E-2</v>
      </c>
      <c r="K12" s="4">
        <v>5.8000000000000003E-2</v>
      </c>
      <c r="L12" s="4">
        <v>5.8000000000000003E-2</v>
      </c>
      <c r="M12" s="4">
        <v>5.8000000000000003E-2</v>
      </c>
      <c r="N12" s="4">
        <v>5.8000000000000003E-2</v>
      </c>
      <c r="O12" s="4">
        <v>5.8000000000000003E-2</v>
      </c>
      <c r="P12" s="4">
        <v>5.8000000000000003E-2</v>
      </c>
      <c r="Q12" s="4">
        <v>5.8000000000000003E-2</v>
      </c>
      <c r="R12" s="4">
        <v>5.8000000000000003E-2</v>
      </c>
      <c r="S12" s="4">
        <v>5.8000000000000003E-2</v>
      </c>
      <c r="T12" s="4">
        <v>5.8000000000000003E-2</v>
      </c>
      <c r="U12" s="4">
        <v>5.8000000000000003E-2</v>
      </c>
      <c r="V12" s="4">
        <v>5.8000000000000003E-2</v>
      </c>
      <c r="W12" s="4">
        <v>5.8000000000000003E-2</v>
      </c>
      <c r="X12" s="4">
        <v>5.8000000000000003E-2</v>
      </c>
      <c r="Y12" s="4">
        <v>5.8000000000000003E-2</v>
      </c>
      <c r="Z12" s="4">
        <v>5.8000000000000003E-2</v>
      </c>
      <c r="AA12" s="4">
        <v>5.8000000000000003E-2</v>
      </c>
      <c r="AB12" s="4">
        <v>5.8000000000000003E-2</v>
      </c>
      <c r="AC12" s="4">
        <v>5.8000000000000003E-2</v>
      </c>
      <c r="AD12" s="4">
        <v>5.8000000000000003E-2</v>
      </c>
      <c r="AE12" s="4">
        <v>5.8000000000000003E-2</v>
      </c>
      <c r="AF12" s="4">
        <v>5.8000000000000003E-2</v>
      </c>
      <c r="AG12" s="4">
        <v>5.8000000000000003E-2</v>
      </c>
      <c r="AH12" s="4">
        <v>5.8000000000000003E-2</v>
      </c>
      <c r="AI12" s="4">
        <v>5.8000000000000003E-2</v>
      </c>
      <c r="AJ12" s="4">
        <v>5.8000000000000003E-2</v>
      </c>
      <c r="AK12" s="4">
        <v>5.8000000000000003E-2</v>
      </c>
      <c r="AL12" s="4">
        <v>5.8000000000000003E-2</v>
      </c>
      <c r="AM12" s="4">
        <v>5.8000000000000003E-2</v>
      </c>
      <c r="AN12" s="4">
        <v>5.8000000000000003E-2</v>
      </c>
      <c r="AO12" s="4">
        <v>5.8000000000000003E-2</v>
      </c>
      <c r="AP12" s="4">
        <v>5.8000000000000003E-2</v>
      </c>
      <c r="AQ12" s="4">
        <v>5.8000000000000003E-2</v>
      </c>
      <c r="AR12" s="4">
        <v>5.8000000000000003E-2</v>
      </c>
      <c r="AS12" s="4">
        <v>5.8000000000000003E-2</v>
      </c>
      <c r="AT12" s="4">
        <v>5.8000000000000003E-2</v>
      </c>
      <c r="AU12" s="4">
        <v>5.8000000000000003E-2</v>
      </c>
      <c r="AV12" s="4">
        <v>5.8000000000000003E-2</v>
      </c>
      <c r="AW12" s="4">
        <v>5.8000000000000003E-2</v>
      </c>
      <c r="AX12" s="4">
        <v>5.8000000000000003E-2</v>
      </c>
      <c r="AY12" s="4">
        <v>5.8000000000000003E-2</v>
      </c>
      <c r="AZ12" s="4">
        <v>5.8000000000000003E-2</v>
      </c>
      <c r="BA12" s="4">
        <v>5.8000000000000003E-2</v>
      </c>
      <c r="BB12" s="4">
        <v>5.8000000000000003E-2</v>
      </c>
      <c r="BC12" s="4">
        <v>5.8000000000000003E-2</v>
      </c>
      <c r="BD12" s="4">
        <v>5.8000000000000003E-2</v>
      </c>
    </row>
    <row r="14" spans="1:56" x14ac:dyDescent="0.45">
      <c r="D14" t="s">
        <v>9</v>
      </c>
      <c r="G14" s="7">
        <f>AVERAGE(G6,G10)</f>
        <v>36.357152999999997</v>
      </c>
      <c r="H14" s="7">
        <f t="shared" ref="H14:BD14" si="6">AVERAGE(H6,H10)</f>
        <v>70.605591125999993</v>
      </c>
      <c r="I14" s="7">
        <f t="shared" si="6"/>
        <v>66.51046684069199</v>
      </c>
      <c r="J14" s="7">
        <f t="shared" si="6"/>
        <v>62.652859763931851</v>
      </c>
      <c r="K14" s="7">
        <f t="shared" si="6"/>
        <v>59.018993897623801</v>
      </c>
      <c r="L14" s="7">
        <f t="shared" si="6"/>
        <v>55.595892251561622</v>
      </c>
      <c r="M14" s="7">
        <f t="shared" si="6"/>
        <v>52.371330500971041</v>
      </c>
      <c r="N14" s="7">
        <f t="shared" si="6"/>
        <v>49.33379333191472</v>
      </c>
      <c r="O14" s="7">
        <f t="shared" si="6"/>
        <v>46.472433318663668</v>
      </c>
      <c r="P14" s="7">
        <f t="shared" si="6"/>
        <v>43.777032186181174</v>
      </c>
      <c r="Q14" s="7">
        <f t="shared" si="6"/>
        <v>41.237964319382669</v>
      </c>
      <c r="R14" s="7">
        <f t="shared" si="6"/>
        <v>38.846162388858474</v>
      </c>
      <c r="S14" s="7">
        <f t="shared" si="6"/>
        <v>36.593084970304687</v>
      </c>
      <c r="T14" s="7">
        <f t="shared" si="6"/>
        <v>34.470686042027012</v>
      </c>
      <c r="U14" s="7">
        <f t="shared" si="6"/>
        <v>32.471386251589443</v>
      </c>
      <c r="V14" s="7">
        <f t="shared" si="6"/>
        <v>30.588045848997254</v>
      </c>
      <c r="W14" s="7">
        <f t="shared" si="6"/>
        <v>28.813939189755416</v>
      </c>
      <c r="X14" s="7">
        <f t="shared" si="6"/>
        <v>27.1427307167496</v>
      </c>
      <c r="Y14" s="7">
        <f t="shared" si="6"/>
        <v>25.568452335178122</v>
      </c>
      <c r="Z14" s="7">
        <f t="shared" si="6"/>
        <v>24.085482099737792</v>
      </c>
      <c r="AA14" s="7">
        <f t="shared" si="6"/>
        <v>22.688524137952999</v>
      </c>
      <c r="AB14" s="7">
        <f t="shared" si="6"/>
        <v>21.372589737951728</v>
      </c>
      <c r="AC14" s="7">
        <f t="shared" si="6"/>
        <v>20.132979533150525</v>
      </c>
      <c r="AD14" s="7">
        <f t="shared" si="6"/>
        <v>18.965266720227795</v>
      </c>
      <c r="AE14" s="7">
        <f t="shared" si="6"/>
        <v>17.865281250454586</v>
      </c>
      <c r="AF14" s="7">
        <f t="shared" si="6"/>
        <v>16.829094937928218</v>
      </c>
      <c r="AG14" s="7">
        <f t="shared" si="6"/>
        <v>15.853007431528383</v>
      </c>
      <c r="AH14" s="7">
        <f t="shared" si="6"/>
        <v>14.933533000499736</v>
      </c>
      <c r="AI14" s="7">
        <f t="shared" si="6"/>
        <v>14.067388086470752</v>
      </c>
      <c r="AJ14" s="7">
        <f t="shared" si="6"/>
        <v>13.251479577455449</v>
      </c>
      <c r="AK14" s="7">
        <f t="shared" si="6"/>
        <v>12.482893761963034</v>
      </c>
      <c r="AL14" s="7">
        <f t="shared" si="6"/>
        <v>11.758885923769178</v>
      </c>
      <c r="AM14" s="7">
        <f t="shared" si="6"/>
        <v>11.076870540190566</v>
      </c>
      <c r="AN14" s="7">
        <f t="shared" si="6"/>
        <v>10.434412048859512</v>
      </c>
      <c r="AO14" s="7">
        <f t="shared" si="6"/>
        <v>9.8292161500256601</v>
      </c>
      <c r="AP14" s="7">
        <f t="shared" si="6"/>
        <v>9.2591216133241723</v>
      </c>
      <c r="AQ14" s="7">
        <f t="shared" si="6"/>
        <v>8.7220925597513688</v>
      </c>
      <c r="AR14" s="7">
        <f t="shared" si="6"/>
        <v>8.2162111912857885</v>
      </c>
      <c r="AS14" s="7">
        <f t="shared" si="6"/>
        <v>7.7396709421912124</v>
      </c>
      <c r="AT14" s="7">
        <f t="shared" si="6"/>
        <v>7.2907700275441218</v>
      </c>
      <c r="AU14" s="7">
        <f t="shared" si="6"/>
        <v>6.8679053659465632</v>
      </c>
      <c r="AV14" s="7">
        <f t="shared" si="6"/>
        <v>6.4695668547216627</v>
      </c>
      <c r="AW14" s="7">
        <f t="shared" si="6"/>
        <v>6.0943319771478066</v>
      </c>
      <c r="AX14" s="7">
        <f t="shared" si="6"/>
        <v>5.7408607224732346</v>
      </c>
      <c r="AY14" s="7">
        <f t="shared" si="6"/>
        <v>5.4078908005697865</v>
      </c>
      <c r="AZ14" s="7">
        <f t="shared" si="6"/>
        <v>5.0942331341367399</v>
      </c>
      <c r="BA14" s="7">
        <f t="shared" si="6"/>
        <v>4.7987676123568086</v>
      </c>
      <c r="BB14" s="7">
        <f t="shared" si="6"/>
        <v>4.5204390908401137</v>
      </c>
      <c r="BC14" s="7">
        <f t="shared" si="6"/>
        <v>4.2582536235713873</v>
      </c>
      <c r="BD14" s="7">
        <f t="shared" si="6"/>
        <v>4.0112749134042467</v>
      </c>
    </row>
    <row r="16" spans="1:56" x14ac:dyDescent="0.45">
      <c r="D16" t="s">
        <v>10</v>
      </c>
      <c r="E16" s="4">
        <v>3.5999999999999997E-2</v>
      </c>
      <c r="F16" s="4">
        <v>3.5999999999999997E-2</v>
      </c>
      <c r="G16" s="4">
        <v>3.5999999999999997E-2</v>
      </c>
      <c r="H16" s="4">
        <v>3.5999999999999997E-2</v>
      </c>
      <c r="I16" s="4">
        <v>3.5999999999999997E-2</v>
      </c>
      <c r="J16" s="4">
        <v>3.5999999999999997E-2</v>
      </c>
      <c r="K16" s="4">
        <v>3.5999999999999997E-2</v>
      </c>
      <c r="L16" s="4">
        <v>3.5999999999999997E-2</v>
      </c>
      <c r="M16" s="4">
        <v>3.5999999999999997E-2</v>
      </c>
      <c r="N16" s="4">
        <v>3.5999999999999997E-2</v>
      </c>
      <c r="O16" s="4">
        <v>3.5999999999999997E-2</v>
      </c>
      <c r="P16" s="4">
        <v>3.5999999999999997E-2</v>
      </c>
      <c r="Q16" s="4">
        <v>3.5999999999999997E-2</v>
      </c>
      <c r="R16" s="4">
        <v>3.5999999999999997E-2</v>
      </c>
      <c r="S16" s="4">
        <v>3.5999999999999997E-2</v>
      </c>
      <c r="T16" s="4">
        <v>3.5999999999999997E-2</v>
      </c>
      <c r="U16" s="4">
        <v>3.5999999999999997E-2</v>
      </c>
      <c r="V16" s="4">
        <v>3.5999999999999997E-2</v>
      </c>
      <c r="W16" s="4">
        <v>3.5999999999999997E-2</v>
      </c>
      <c r="X16" s="4">
        <v>3.5999999999999997E-2</v>
      </c>
      <c r="Y16" s="4">
        <v>3.5999999999999997E-2</v>
      </c>
      <c r="Z16" s="4">
        <v>3.5999999999999997E-2</v>
      </c>
      <c r="AA16" s="4">
        <v>3.5999999999999997E-2</v>
      </c>
      <c r="AB16" s="4">
        <v>3.5999999999999997E-2</v>
      </c>
      <c r="AC16" s="4">
        <v>3.5999999999999997E-2</v>
      </c>
      <c r="AD16" s="4">
        <v>3.5999999999999997E-2</v>
      </c>
      <c r="AE16" s="4">
        <v>3.5999999999999997E-2</v>
      </c>
      <c r="AF16" s="4">
        <v>3.5999999999999997E-2</v>
      </c>
      <c r="AG16" s="4">
        <v>3.5999999999999997E-2</v>
      </c>
      <c r="AH16" s="4">
        <v>3.5999999999999997E-2</v>
      </c>
      <c r="AI16" s="4">
        <v>3.5999999999999997E-2</v>
      </c>
      <c r="AJ16" s="4">
        <v>3.5999999999999997E-2</v>
      </c>
      <c r="AK16" s="4">
        <v>3.5999999999999997E-2</v>
      </c>
      <c r="AL16" s="4">
        <v>3.5999999999999997E-2</v>
      </c>
      <c r="AM16" s="4">
        <v>3.5999999999999997E-2</v>
      </c>
      <c r="AN16" s="4">
        <v>3.5999999999999997E-2</v>
      </c>
      <c r="AO16" s="4">
        <v>3.5999999999999997E-2</v>
      </c>
      <c r="AP16" s="4">
        <v>3.5999999999999997E-2</v>
      </c>
      <c r="AQ16" s="4">
        <v>3.5999999999999997E-2</v>
      </c>
      <c r="AR16" s="4">
        <v>3.5999999999999997E-2</v>
      </c>
      <c r="AS16" s="4">
        <v>3.5999999999999997E-2</v>
      </c>
      <c r="AT16" s="4">
        <v>3.5999999999999997E-2</v>
      </c>
      <c r="AU16" s="4">
        <v>3.5999999999999997E-2</v>
      </c>
      <c r="AV16" s="4">
        <v>3.5999999999999997E-2</v>
      </c>
      <c r="AW16" s="4">
        <v>3.5999999999999997E-2</v>
      </c>
      <c r="AX16" s="4">
        <v>3.5999999999999997E-2</v>
      </c>
      <c r="AY16" s="4">
        <v>3.5999999999999997E-2</v>
      </c>
      <c r="AZ16" s="4">
        <v>3.5999999999999997E-2</v>
      </c>
      <c r="BA16" s="4">
        <v>3.5999999999999997E-2</v>
      </c>
      <c r="BB16" s="4">
        <v>3.5999999999999997E-2</v>
      </c>
      <c r="BC16" s="4">
        <v>3.5999999999999997E-2</v>
      </c>
      <c r="BD16" s="4">
        <v>3.5999999999999997E-2</v>
      </c>
    </row>
    <row r="18" spans="3:56" x14ac:dyDescent="0.45">
      <c r="D18" t="s">
        <v>11</v>
      </c>
      <c r="E18">
        <v>0</v>
      </c>
      <c r="F18">
        <v>0</v>
      </c>
      <c r="G18" s="7">
        <f>G14*G16</f>
        <v>1.3088575079999998</v>
      </c>
      <c r="H18" s="7">
        <f t="shared" ref="H18:BD18" si="7">H14*H16</f>
        <v>2.5418012805359997</v>
      </c>
      <c r="I18" s="7">
        <f t="shared" si="7"/>
        <v>2.3943768062649116</v>
      </c>
      <c r="J18" s="7">
        <f t="shared" si="7"/>
        <v>2.2555029515015463</v>
      </c>
      <c r="K18" s="7">
        <f t="shared" si="7"/>
        <v>2.1246837803144567</v>
      </c>
      <c r="L18" s="7">
        <f t="shared" si="7"/>
        <v>2.0014521210562184</v>
      </c>
      <c r="M18" s="7">
        <f t="shared" si="7"/>
        <v>1.8853678980349573</v>
      </c>
      <c r="N18" s="7">
        <f t="shared" si="7"/>
        <v>1.7760165599489297</v>
      </c>
      <c r="O18" s="7">
        <f t="shared" si="7"/>
        <v>1.673007599471892</v>
      </c>
      <c r="P18" s="7">
        <f t="shared" si="7"/>
        <v>1.5759731587025221</v>
      </c>
      <c r="Q18" s="7">
        <f t="shared" si="7"/>
        <v>1.484566715497776</v>
      </c>
      <c r="R18" s="7">
        <f t="shared" si="7"/>
        <v>1.3984618459989049</v>
      </c>
      <c r="S18" s="7">
        <f t="shared" si="7"/>
        <v>1.3173510589309687</v>
      </c>
      <c r="T18" s="7">
        <f t="shared" si="7"/>
        <v>1.2409446975129723</v>
      </c>
      <c r="U18" s="7">
        <f t="shared" si="7"/>
        <v>1.16896990505722</v>
      </c>
      <c r="V18" s="7">
        <f t="shared" si="7"/>
        <v>1.101169650563901</v>
      </c>
      <c r="W18" s="7">
        <f t="shared" si="7"/>
        <v>1.0373018108311949</v>
      </c>
      <c r="X18" s="7">
        <f t="shared" si="7"/>
        <v>0.97713830580298555</v>
      </c>
      <c r="Y18" s="7">
        <f t="shared" si="7"/>
        <v>0.92046428406641234</v>
      </c>
      <c r="Z18" s="7">
        <f t="shared" si="7"/>
        <v>0.86707735559056043</v>
      </c>
      <c r="AA18" s="7">
        <f t="shared" si="7"/>
        <v>0.81678686896630792</v>
      </c>
      <c r="AB18" s="7">
        <f t="shared" si="7"/>
        <v>0.7694132305662621</v>
      </c>
      <c r="AC18" s="7">
        <f t="shared" si="7"/>
        <v>0.72478726319341891</v>
      </c>
      <c r="AD18" s="7">
        <f t="shared" si="7"/>
        <v>0.68274960192820056</v>
      </c>
      <c r="AE18" s="7">
        <f t="shared" si="7"/>
        <v>0.64315012501636504</v>
      </c>
      <c r="AF18" s="7">
        <f t="shared" si="7"/>
        <v>0.60584741776541584</v>
      </c>
      <c r="AG18" s="7">
        <f t="shared" si="7"/>
        <v>0.57070826753502168</v>
      </c>
      <c r="AH18" s="7">
        <f t="shared" si="7"/>
        <v>0.53760718801799046</v>
      </c>
      <c r="AI18" s="7">
        <f t="shared" si="7"/>
        <v>0.50642597111294707</v>
      </c>
      <c r="AJ18" s="7">
        <f t="shared" si="7"/>
        <v>0.4770532647883961</v>
      </c>
      <c r="AK18" s="7">
        <f t="shared" si="7"/>
        <v>0.44938417543066916</v>
      </c>
      <c r="AL18" s="7">
        <f t="shared" si="7"/>
        <v>0.42331989325569036</v>
      </c>
      <c r="AM18" s="7">
        <f t="shared" si="7"/>
        <v>0.39876733944686032</v>
      </c>
      <c r="AN18" s="7">
        <f t="shared" si="7"/>
        <v>0.37563883375894241</v>
      </c>
      <c r="AO18" s="7">
        <f t="shared" si="7"/>
        <v>0.35385178140092372</v>
      </c>
      <c r="AP18" s="7">
        <f t="shared" si="7"/>
        <v>0.3333283780796702</v>
      </c>
      <c r="AQ18" s="7">
        <f t="shared" si="7"/>
        <v>0.31399533215104924</v>
      </c>
      <c r="AR18" s="7">
        <f t="shared" si="7"/>
        <v>0.29578360288628835</v>
      </c>
      <c r="AS18" s="7">
        <f t="shared" si="7"/>
        <v>0.27862815391888363</v>
      </c>
      <c r="AT18" s="7">
        <f t="shared" si="7"/>
        <v>0.26246772099158838</v>
      </c>
      <c r="AU18" s="7">
        <f t="shared" si="7"/>
        <v>0.24724459317407627</v>
      </c>
      <c r="AV18" s="7">
        <f t="shared" si="7"/>
        <v>0.23290440676997984</v>
      </c>
      <c r="AW18" s="7">
        <f t="shared" si="7"/>
        <v>0.21939595117732102</v>
      </c>
      <c r="AX18" s="7">
        <f t="shared" si="7"/>
        <v>0.20667098600903644</v>
      </c>
      <c r="AY18" s="7">
        <f t="shared" si="7"/>
        <v>0.19468406882051231</v>
      </c>
      <c r="AZ18" s="7">
        <f t="shared" si="7"/>
        <v>0.18339239282892261</v>
      </c>
      <c r="BA18" s="7">
        <f t="shared" si="7"/>
        <v>0.17275563404484509</v>
      </c>
      <c r="BB18" s="7">
        <f t="shared" si="7"/>
        <v>0.16273580727024409</v>
      </c>
      <c r="BC18" s="7">
        <f t="shared" si="7"/>
        <v>0.15329713044856993</v>
      </c>
      <c r="BD18" s="7">
        <f t="shared" si="7"/>
        <v>0.14440589688255287</v>
      </c>
    </row>
    <row r="20" spans="3:56" x14ac:dyDescent="0.45">
      <c r="D20" t="s">
        <v>12</v>
      </c>
      <c r="G20" s="5">
        <v>0</v>
      </c>
    </row>
    <row r="22" spans="3:56" x14ac:dyDescent="0.45">
      <c r="D22" t="s">
        <v>13</v>
      </c>
      <c r="E22">
        <v>0</v>
      </c>
      <c r="F22">
        <v>0</v>
      </c>
      <c r="G22" s="6">
        <f>-G9+G18+G20</f>
        <v>3.4805515079999996</v>
      </c>
      <c r="H22" s="6">
        <f t="shared" ref="H22:BD22" si="8">-H9+H18+H20</f>
        <v>6.759231028536</v>
      </c>
      <c r="I22" s="6">
        <f t="shared" si="8"/>
        <v>6.3671956288809115</v>
      </c>
      <c r="J22" s="6">
        <f t="shared" si="8"/>
        <v>5.9978982824058171</v>
      </c>
      <c r="K22" s="6">
        <f t="shared" si="8"/>
        <v>5.6500201820262799</v>
      </c>
      <c r="L22" s="6">
        <f t="shared" si="8"/>
        <v>5.322319011468756</v>
      </c>
      <c r="M22" s="6">
        <f t="shared" si="8"/>
        <v>5.0136245088035674</v>
      </c>
      <c r="N22" s="6">
        <f t="shared" si="8"/>
        <v>4.7228342872929607</v>
      </c>
      <c r="O22" s="6">
        <f t="shared" si="8"/>
        <v>4.4489098986299691</v>
      </c>
      <c r="P22" s="6">
        <f t="shared" si="8"/>
        <v>4.1908731245094302</v>
      </c>
      <c r="Q22" s="6">
        <f t="shared" si="8"/>
        <v>3.9478024832878837</v>
      </c>
      <c r="R22" s="6">
        <f t="shared" si="8"/>
        <v>3.7188299392571866</v>
      </c>
      <c r="S22" s="6">
        <f t="shared" si="8"/>
        <v>3.5031378027802704</v>
      </c>
      <c r="T22" s="6">
        <f t="shared" si="8"/>
        <v>3.2999558102190143</v>
      </c>
      <c r="U22" s="6">
        <f t="shared" si="8"/>
        <v>3.1085583732263116</v>
      </c>
      <c r="V22" s="6">
        <f t="shared" si="8"/>
        <v>2.9282619875791851</v>
      </c>
      <c r="W22" s="6">
        <f t="shared" si="8"/>
        <v>2.7584227922995925</v>
      </c>
      <c r="X22" s="6">
        <f t="shared" si="8"/>
        <v>2.5984342703462162</v>
      </c>
      <c r="Y22" s="6">
        <f t="shared" si="8"/>
        <v>2.4477250826661354</v>
      </c>
      <c r="Z22" s="6">
        <f t="shared" si="8"/>
        <v>2.3057570278714996</v>
      </c>
      <c r="AA22" s="6">
        <f t="shared" si="8"/>
        <v>2.1720231202549525</v>
      </c>
      <c r="AB22" s="6">
        <f t="shared" si="8"/>
        <v>2.0460457792801656</v>
      </c>
      <c r="AC22" s="6">
        <f t="shared" si="8"/>
        <v>1.9273751240819159</v>
      </c>
      <c r="AD22" s="6">
        <f t="shared" si="8"/>
        <v>1.8155873668851648</v>
      </c>
      <c r="AE22" s="6">
        <f t="shared" si="8"/>
        <v>1.7102832996058255</v>
      </c>
      <c r="AF22" s="6">
        <f t="shared" si="8"/>
        <v>1.6110868682286874</v>
      </c>
      <c r="AG22" s="6">
        <f t="shared" si="8"/>
        <v>1.5176438298714237</v>
      </c>
      <c r="AH22" s="6">
        <f t="shared" si="8"/>
        <v>1.429620487738881</v>
      </c>
      <c r="AI22" s="6">
        <f t="shared" si="8"/>
        <v>1.3467024994500258</v>
      </c>
      <c r="AJ22" s="6">
        <f t="shared" si="8"/>
        <v>1.2685937544819246</v>
      </c>
      <c r="AK22" s="6">
        <f t="shared" si="8"/>
        <v>1.1950153167219728</v>
      </c>
      <c r="AL22" s="6">
        <f t="shared" si="8"/>
        <v>1.1257044283520985</v>
      </c>
      <c r="AM22" s="6">
        <f t="shared" si="8"/>
        <v>1.0604135715076768</v>
      </c>
      <c r="AN22" s="6">
        <f t="shared" si="8"/>
        <v>0.99890958436023158</v>
      </c>
      <c r="AO22" s="6">
        <f t="shared" si="8"/>
        <v>0.94097282846733799</v>
      </c>
      <c r="AP22" s="6">
        <f t="shared" si="8"/>
        <v>0.88639640441623246</v>
      </c>
      <c r="AQ22" s="6">
        <f t="shared" si="8"/>
        <v>0.83498541296009088</v>
      </c>
      <c r="AR22" s="6">
        <f t="shared" si="8"/>
        <v>0.78655625900840553</v>
      </c>
      <c r="AS22" s="6">
        <f t="shared" si="8"/>
        <v>0.74093599598591808</v>
      </c>
      <c r="AT22" s="6">
        <f t="shared" si="8"/>
        <v>0.69796170821873482</v>
      </c>
      <c r="AU22" s="6">
        <f t="shared" si="8"/>
        <v>0.65747992914204811</v>
      </c>
      <c r="AV22" s="6">
        <f t="shared" si="8"/>
        <v>0.61934609325180934</v>
      </c>
      <c r="AW22" s="6">
        <f t="shared" si="8"/>
        <v>0.58342401984320436</v>
      </c>
      <c r="AX22" s="6">
        <f t="shared" si="8"/>
        <v>0.5495854266922986</v>
      </c>
      <c r="AY22" s="6">
        <f t="shared" si="8"/>
        <v>0.51770947194414529</v>
      </c>
      <c r="AZ22" s="6">
        <f t="shared" si="8"/>
        <v>0.48768232257138494</v>
      </c>
      <c r="BA22" s="6">
        <f t="shared" si="8"/>
        <v>0.4593967478622446</v>
      </c>
      <c r="BB22" s="6">
        <f t="shared" si="8"/>
        <v>0.43275173648623444</v>
      </c>
      <c r="BC22" s="6">
        <f t="shared" si="8"/>
        <v>0.40765213577003279</v>
      </c>
      <c r="BD22" s="6">
        <f t="shared" si="8"/>
        <v>0.38400831189537094</v>
      </c>
    </row>
    <row r="24" spans="3:56" x14ac:dyDescent="0.45">
      <c r="C24" t="s">
        <v>14</v>
      </c>
      <c r="D24" t="s">
        <v>15</v>
      </c>
      <c r="E24" s="43">
        <f>XNPV(E16,E22:BD22,E4:BD4)</f>
        <v>69.582492228705433</v>
      </c>
    </row>
    <row r="25" spans="3:56" x14ac:dyDescent="0.45">
      <c r="C25" t="s">
        <v>16</v>
      </c>
      <c r="D25" t="s">
        <v>15</v>
      </c>
      <c r="E25" s="43">
        <f>XNPV(E16,E22:K22,E4:K4)</f>
        <v>24.441100982258902</v>
      </c>
    </row>
    <row r="26" spans="3:56" s="44" customFormat="1" x14ac:dyDescent="0.45"/>
    <row r="28" spans="3:56" x14ac:dyDescent="0.45">
      <c r="D28" t="s">
        <v>2</v>
      </c>
      <c r="E28">
        <v>1</v>
      </c>
      <c r="F28">
        <f>+E28+1</f>
        <v>2</v>
      </c>
      <c r="G28">
        <f t="shared" ref="G28:BD28" si="9">+F28+1</f>
        <v>3</v>
      </c>
      <c r="H28">
        <f t="shared" si="9"/>
        <v>4</v>
      </c>
      <c r="I28">
        <f t="shared" si="9"/>
        <v>5</v>
      </c>
      <c r="J28">
        <f t="shared" si="9"/>
        <v>6</v>
      </c>
      <c r="K28">
        <f t="shared" si="9"/>
        <v>7</v>
      </c>
      <c r="L28">
        <f t="shared" si="9"/>
        <v>8</v>
      </c>
      <c r="M28">
        <f t="shared" si="9"/>
        <v>9</v>
      </c>
      <c r="N28">
        <f t="shared" si="9"/>
        <v>10</v>
      </c>
      <c r="O28">
        <f t="shared" si="9"/>
        <v>11</v>
      </c>
      <c r="P28">
        <f t="shared" si="9"/>
        <v>12</v>
      </c>
      <c r="Q28">
        <f t="shared" si="9"/>
        <v>13</v>
      </c>
      <c r="R28">
        <f t="shared" si="9"/>
        <v>14</v>
      </c>
      <c r="S28">
        <f t="shared" si="9"/>
        <v>15</v>
      </c>
      <c r="T28">
        <f t="shared" si="9"/>
        <v>16</v>
      </c>
      <c r="U28">
        <f t="shared" si="9"/>
        <v>17</v>
      </c>
      <c r="V28">
        <f t="shared" si="9"/>
        <v>18</v>
      </c>
      <c r="W28">
        <f t="shared" si="9"/>
        <v>19</v>
      </c>
      <c r="X28">
        <f t="shared" si="9"/>
        <v>20</v>
      </c>
      <c r="Y28">
        <f t="shared" si="9"/>
        <v>21</v>
      </c>
      <c r="Z28">
        <f t="shared" si="9"/>
        <v>22</v>
      </c>
      <c r="AA28">
        <f t="shared" si="9"/>
        <v>23</v>
      </c>
      <c r="AB28">
        <f t="shared" si="9"/>
        <v>24</v>
      </c>
      <c r="AC28">
        <f t="shared" si="9"/>
        <v>25</v>
      </c>
      <c r="AD28">
        <f t="shared" si="9"/>
        <v>26</v>
      </c>
      <c r="AE28">
        <f t="shared" si="9"/>
        <v>27</v>
      </c>
      <c r="AF28">
        <f t="shared" si="9"/>
        <v>28</v>
      </c>
      <c r="AG28">
        <f t="shared" si="9"/>
        <v>29</v>
      </c>
      <c r="AH28">
        <f t="shared" si="9"/>
        <v>30</v>
      </c>
      <c r="AI28">
        <f t="shared" si="9"/>
        <v>31</v>
      </c>
      <c r="AJ28">
        <f t="shared" si="9"/>
        <v>32</v>
      </c>
      <c r="AK28">
        <f t="shared" si="9"/>
        <v>33</v>
      </c>
      <c r="AL28">
        <f t="shared" si="9"/>
        <v>34</v>
      </c>
      <c r="AM28">
        <f t="shared" si="9"/>
        <v>35</v>
      </c>
      <c r="AN28">
        <f t="shared" si="9"/>
        <v>36</v>
      </c>
      <c r="AO28">
        <f t="shared" si="9"/>
        <v>37</v>
      </c>
      <c r="AP28">
        <f t="shared" si="9"/>
        <v>38</v>
      </c>
      <c r="AQ28">
        <f t="shared" si="9"/>
        <v>39</v>
      </c>
      <c r="AR28">
        <f t="shared" si="9"/>
        <v>40</v>
      </c>
      <c r="AS28">
        <f t="shared" si="9"/>
        <v>41</v>
      </c>
      <c r="AT28">
        <f t="shared" si="9"/>
        <v>42</v>
      </c>
      <c r="AU28">
        <f t="shared" si="9"/>
        <v>43</v>
      </c>
      <c r="AV28">
        <f t="shared" si="9"/>
        <v>44</v>
      </c>
      <c r="AW28">
        <f t="shared" si="9"/>
        <v>45</v>
      </c>
      <c r="AX28">
        <f t="shared" si="9"/>
        <v>46</v>
      </c>
      <c r="AY28">
        <f t="shared" si="9"/>
        <v>47</v>
      </c>
      <c r="AZ28">
        <f t="shared" si="9"/>
        <v>48</v>
      </c>
      <c r="BA28">
        <f t="shared" si="9"/>
        <v>49</v>
      </c>
      <c r="BB28">
        <f t="shared" si="9"/>
        <v>50</v>
      </c>
      <c r="BC28">
        <f t="shared" si="9"/>
        <v>51</v>
      </c>
      <c r="BD28">
        <f t="shared" si="9"/>
        <v>52</v>
      </c>
    </row>
    <row r="29" spans="3:56" x14ac:dyDescent="0.45">
      <c r="D29" t="s">
        <v>1</v>
      </c>
      <c r="E29">
        <v>6</v>
      </c>
      <c r="F29">
        <v>6</v>
      </c>
      <c r="G29">
        <v>7</v>
      </c>
      <c r="H29">
        <v>7</v>
      </c>
      <c r="I29">
        <v>7</v>
      </c>
      <c r="J29">
        <v>7</v>
      </c>
      <c r="K29">
        <v>7</v>
      </c>
      <c r="L29">
        <f>G29+1</f>
        <v>8</v>
      </c>
      <c r="M29">
        <f t="shared" ref="M29:BD29" si="10">H29+1</f>
        <v>8</v>
      </c>
      <c r="N29">
        <f t="shared" si="10"/>
        <v>8</v>
      </c>
      <c r="O29">
        <f t="shared" si="10"/>
        <v>8</v>
      </c>
      <c r="P29">
        <f t="shared" si="10"/>
        <v>8</v>
      </c>
      <c r="Q29">
        <f t="shared" si="10"/>
        <v>9</v>
      </c>
      <c r="R29">
        <f t="shared" si="10"/>
        <v>9</v>
      </c>
      <c r="S29">
        <f t="shared" si="10"/>
        <v>9</v>
      </c>
      <c r="T29">
        <f t="shared" si="10"/>
        <v>9</v>
      </c>
      <c r="U29">
        <f t="shared" si="10"/>
        <v>9</v>
      </c>
      <c r="V29">
        <f t="shared" si="10"/>
        <v>10</v>
      </c>
      <c r="W29">
        <f t="shared" si="10"/>
        <v>10</v>
      </c>
      <c r="X29">
        <f t="shared" si="10"/>
        <v>10</v>
      </c>
      <c r="Y29">
        <f t="shared" si="10"/>
        <v>10</v>
      </c>
      <c r="Z29">
        <f t="shared" si="10"/>
        <v>10</v>
      </c>
      <c r="AA29">
        <f t="shared" si="10"/>
        <v>11</v>
      </c>
      <c r="AB29">
        <f t="shared" si="10"/>
        <v>11</v>
      </c>
      <c r="AC29">
        <f t="shared" si="10"/>
        <v>11</v>
      </c>
      <c r="AD29">
        <f t="shared" si="10"/>
        <v>11</v>
      </c>
      <c r="AE29">
        <f t="shared" si="10"/>
        <v>11</v>
      </c>
      <c r="AF29">
        <f t="shared" si="10"/>
        <v>12</v>
      </c>
      <c r="AG29">
        <f t="shared" si="10"/>
        <v>12</v>
      </c>
      <c r="AH29">
        <f t="shared" si="10"/>
        <v>12</v>
      </c>
      <c r="AI29">
        <f t="shared" si="10"/>
        <v>12</v>
      </c>
      <c r="AJ29">
        <f t="shared" si="10"/>
        <v>12</v>
      </c>
      <c r="AK29">
        <f t="shared" si="10"/>
        <v>13</v>
      </c>
      <c r="AL29">
        <f t="shared" si="10"/>
        <v>13</v>
      </c>
      <c r="AM29">
        <f t="shared" si="10"/>
        <v>13</v>
      </c>
      <c r="AN29">
        <f t="shared" si="10"/>
        <v>13</v>
      </c>
      <c r="AO29">
        <f t="shared" si="10"/>
        <v>13</v>
      </c>
      <c r="AP29">
        <f t="shared" si="10"/>
        <v>14</v>
      </c>
      <c r="AQ29">
        <f t="shared" si="10"/>
        <v>14</v>
      </c>
      <c r="AR29">
        <f t="shared" si="10"/>
        <v>14</v>
      </c>
      <c r="AS29">
        <f t="shared" si="10"/>
        <v>14</v>
      </c>
      <c r="AT29">
        <f t="shared" si="10"/>
        <v>14</v>
      </c>
      <c r="AU29">
        <f t="shared" si="10"/>
        <v>15</v>
      </c>
      <c r="AV29">
        <f t="shared" si="10"/>
        <v>15</v>
      </c>
      <c r="AW29">
        <f t="shared" si="10"/>
        <v>15</v>
      </c>
      <c r="AX29">
        <f t="shared" si="10"/>
        <v>15</v>
      </c>
      <c r="AY29">
        <f t="shared" si="10"/>
        <v>15</v>
      </c>
      <c r="AZ29">
        <f t="shared" si="10"/>
        <v>16</v>
      </c>
      <c r="BA29">
        <f t="shared" si="10"/>
        <v>16</v>
      </c>
      <c r="BB29">
        <f t="shared" si="10"/>
        <v>16</v>
      </c>
      <c r="BC29">
        <f t="shared" si="10"/>
        <v>16</v>
      </c>
      <c r="BD29">
        <f t="shared" si="10"/>
        <v>16</v>
      </c>
    </row>
    <row r="30" spans="3:56" x14ac:dyDescent="0.45">
      <c r="E30" s="2">
        <v>43555</v>
      </c>
      <c r="F30" s="2">
        <f>EOMONTH(E30,12)</f>
        <v>43921</v>
      </c>
      <c r="G30" s="2">
        <f t="shared" ref="G30:BD30" si="11">EOMONTH(F30,12)</f>
        <v>44286</v>
      </c>
      <c r="H30" s="2">
        <f t="shared" si="11"/>
        <v>44651</v>
      </c>
      <c r="I30" s="2">
        <f t="shared" si="11"/>
        <v>45016</v>
      </c>
      <c r="J30" s="2">
        <f t="shared" si="11"/>
        <v>45382</v>
      </c>
      <c r="K30" s="2">
        <f t="shared" si="11"/>
        <v>45747</v>
      </c>
      <c r="L30" s="2">
        <f t="shared" si="11"/>
        <v>46112</v>
      </c>
      <c r="M30" s="2">
        <f t="shared" si="11"/>
        <v>46477</v>
      </c>
      <c r="N30" s="2">
        <f t="shared" si="11"/>
        <v>46843</v>
      </c>
      <c r="O30" s="2">
        <f t="shared" si="11"/>
        <v>47208</v>
      </c>
      <c r="P30" s="2">
        <f t="shared" si="11"/>
        <v>47573</v>
      </c>
      <c r="Q30" s="2">
        <f t="shared" si="11"/>
        <v>47938</v>
      </c>
      <c r="R30" s="2">
        <f t="shared" si="11"/>
        <v>48304</v>
      </c>
      <c r="S30" s="2">
        <f t="shared" si="11"/>
        <v>48669</v>
      </c>
      <c r="T30" s="2">
        <f t="shared" si="11"/>
        <v>49034</v>
      </c>
      <c r="U30" s="2">
        <f t="shared" si="11"/>
        <v>49399</v>
      </c>
      <c r="V30" s="2">
        <f t="shared" si="11"/>
        <v>49765</v>
      </c>
      <c r="W30" s="2">
        <f t="shared" si="11"/>
        <v>50130</v>
      </c>
      <c r="X30" s="2">
        <f t="shared" si="11"/>
        <v>50495</v>
      </c>
      <c r="Y30" s="2">
        <f t="shared" si="11"/>
        <v>50860</v>
      </c>
      <c r="Z30" s="2">
        <f t="shared" si="11"/>
        <v>51226</v>
      </c>
      <c r="AA30" s="2">
        <f t="shared" si="11"/>
        <v>51591</v>
      </c>
      <c r="AB30" s="2">
        <f t="shared" si="11"/>
        <v>51956</v>
      </c>
      <c r="AC30" s="2">
        <f t="shared" si="11"/>
        <v>52321</v>
      </c>
      <c r="AD30" s="2">
        <f t="shared" si="11"/>
        <v>52687</v>
      </c>
      <c r="AE30" s="2">
        <f t="shared" si="11"/>
        <v>53052</v>
      </c>
      <c r="AF30" s="2">
        <f t="shared" si="11"/>
        <v>53417</v>
      </c>
      <c r="AG30" s="2">
        <f t="shared" si="11"/>
        <v>53782</v>
      </c>
      <c r="AH30" s="2">
        <f t="shared" si="11"/>
        <v>54148</v>
      </c>
      <c r="AI30" s="2">
        <f t="shared" si="11"/>
        <v>54513</v>
      </c>
      <c r="AJ30" s="2">
        <f t="shared" si="11"/>
        <v>54878</v>
      </c>
      <c r="AK30" s="2">
        <f t="shared" si="11"/>
        <v>55243</v>
      </c>
      <c r="AL30" s="2">
        <f t="shared" si="11"/>
        <v>55609</v>
      </c>
      <c r="AM30" s="2">
        <f t="shared" si="11"/>
        <v>55974</v>
      </c>
      <c r="AN30" s="2">
        <f t="shared" si="11"/>
        <v>56339</v>
      </c>
      <c r="AO30" s="2">
        <f t="shared" si="11"/>
        <v>56704</v>
      </c>
      <c r="AP30" s="2">
        <f t="shared" si="11"/>
        <v>57070</v>
      </c>
      <c r="AQ30" s="2">
        <f t="shared" si="11"/>
        <v>57435</v>
      </c>
      <c r="AR30" s="2">
        <f t="shared" si="11"/>
        <v>57800</v>
      </c>
      <c r="AS30" s="2">
        <f t="shared" si="11"/>
        <v>58165</v>
      </c>
      <c r="AT30" s="2">
        <f t="shared" si="11"/>
        <v>58531</v>
      </c>
      <c r="AU30" s="2">
        <f t="shared" si="11"/>
        <v>58896</v>
      </c>
      <c r="AV30" s="2">
        <f t="shared" si="11"/>
        <v>59261</v>
      </c>
      <c r="AW30" s="2">
        <f t="shared" si="11"/>
        <v>59626</v>
      </c>
      <c r="AX30" s="2">
        <f t="shared" si="11"/>
        <v>59992</v>
      </c>
      <c r="AY30" s="2">
        <f t="shared" si="11"/>
        <v>60357</v>
      </c>
      <c r="AZ30" s="2">
        <f t="shared" si="11"/>
        <v>60722</v>
      </c>
      <c r="BA30" s="2">
        <f t="shared" si="11"/>
        <v>61087</v>
      </c>
      <c r="BB30" s="2">
        <f t="shared" si="11"/>
        <v>61453</v>
      </c>
      <c r="BC30" s="2">
        <f t="shared" si="11"/>
        <v>61818</v>
      </c>
      <c r="BD30" s="2">
        <f t="shared" si="11"/>
        <v>62183</v>
      </c>
    </row>
    <row r="32" spans="3:56" x14ac:dyDescent="0.45">
      <c r="D32" t="s">
        <v>3</v>
      </c>
      <c r="G32" s="5">
        <v>0</v>
      </c>
      <c r="H32" s="7">
        <f>G36</f>
        <v>0</v>
      </c>
      <c r="I32" s="7">
        <f t="shared" ref="I32:BD32" si="12">H36</f>
        <v>0</v>
      </c>
      <c r="J32" s="7">
        <f t="shared" si="12"/>
        <v>0</v>
      </c>
      <c r="K32" s="7">
        <f t="shared" si="12"/>
        <v>0</v>
      </c>
      <c r="L32" s="7">
        <f t="shared" si="12"/>
        <v>0</v>
      </c>
      <c r="M32" s="7">
        <f t="shared" si="12"/>
        <v>0</v>
      </c>
      <c r="N32" s="7">
        <f t="shared" si="12"/>
        <v>0</v>
      </c>
      <c r="O32" s="7">
        <f t="shared" si="12"/>
        <v>0</v>
      </c>
      <c r="P32" s="7">
        <f t="shared" si="12"/>
        <v>0</v>
      </c>
      <c r="Q32" s="7">
        <f t="shared" si="12"/>
        <v>0</v>
      </c>
      <c r="R32" s="7">
        <f t="shared" si="12"/>
        <v>0</v>
      </c>
      <c r="S32" s="7">
        <f t="shared" si="12"/>
        <v>0</v>
      </c>
      <c r="T32" s="7">
        <f t="shared" si="12"/>
        <v>0</v>
      </c>
      <c r="U32" s="7">
        <f t="shared" si="12"/>
        <v>0</v>
      </c>
      <c r="V32" s="7">
        <f t="shared" si="12"/>
        <v>0</v>
      </c>
      <c r="W32" s="7">
        <f t="shared" si="12"/>
        <v>0</v>
      </c>
      <c r="X32" s="7">
        <f t="shared" si="12"/>
        <v>0</v>
      </c>
      <c r="Y32" s="7">
        <f t="shared" si="12"/>
        <v>0</v>
      </c>
      <c r="Z32" s="7">
        <f t="shared" si="12"/>
        <v>0</v>
      </c>
      <c r="AA32" s="7">
        <f t="shared" si="12"/>
        <v>0</v>
      </c>
      <c r="AB32" s="7">
        <f t="shared" si="12"/>
        <v>0</v>
      </c>
      <c r="AC32" s="7">
        <f t="shared" si="12"/>
        <v>0</v>
      </c>
      <c r="AD32" s="7">
        <f t="shared" si="12"/>
        <v>0</v>
      </c>
      <c r="AE32" s="7">
        <f t="shared" si="12"/>
        <v>0</v>
      </c>
      <c r="AF32" s="7">
        <f t="shared" si="12"/>
        <v>0</v>
      </c>
      <c r="AG32" s="7">
        <f t="shared" si="12"/>
        <v>0</v>
      </c>
      <c r="AH32" s="7">
        <f t="shared" si="12"/>
        <v>0</v>
      </c>
      <c r="AI32" s="7">
        <f t="shared" si="12"/>
        <v>0</v>
      </c>
      <c r="AJ32" s="7">
        <f t="shared" si="12"/>
        <v>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c r="AU32" s="7">
        <f t="shared" si="12"/>
        <v>0</v>
      </c>
      <c r="AV32" s="7">
        <f t="shared" si="12"/>
        <v>0</v>
      </c>
      <c r="AW32" s="7">
        <f t="shared" si="12"/>
        <v>0</v>
      </c>
      <c r="AX32" s="7">
        <f t="shared" si="12"/>
        <v>0</v>
      </c>
      <c r="AY32" s="7">
        <f t="shared" si="12"/>
        <v>0</v>
      </c>
      <c r="AZ32" s="7">
        <f t="shared" si="12"/>
        <v>0</v>
      </c>
      <c r="BA32" s="7">
        <f t="shared" si="12"/>
        <v>0</v>
      </c>
      <c r="BB32" s="7">
        <f t="shared" si="12"/>
        <v>0</v>
      </c>
      <c r="BC32" s="7">
        <f t="shared" si="12"/>
        <v>0</v>
      </c>
      <c r="BD32" s="7">
        <f t="shared" si="12"/>
        <v>0</v>
      </c>
    </row>
    <row r="33" spans="1:56" s="9" customFormat="1" x14ac:dyDescent="0.45">
      <c r="A33"/>
      <c r="B33"/>
      <c r="C33"/>
      <c r="D33" t="s">
        <v>4</v>
      </c>
      <c r="E33"/>
      <c r="F33"/>
      <c r="G33" s="5">
        <v>0</v>
      </c>
    </row>
    <row r="34" spans="1:56" s="9" customFormat="1" x14ac:dyDescent="0.45">
      <c r="A34"/>
      <c r="B34"/>
      <c r="C34"/>
      <c r="D34" t="s">
        <v>5</v>
      </c>
      <c r="E34"/>
      <c r="F34"/>
      <c r="G34" s="5">
        <v>0</v>
      </c>
    </row>
    <row r="35" spans="1:56" x14ac:dyDescent="0.45">
      <c r="D35" t="s">
        <v>6</v>
      </c>
      <c r="G35" s="6">
        <f>G32*-G38+-G38*0.5*SUM(G33:G34)</f>
        <v>0</v>
      </c>
      <c r="H35" s="6">
        <f t="shared" ref="H35:BD35" si="13">H32*-H38+-H38*0.5*SUM(H33:H34)</f>
        <v>0</v>
      </c>
      <c r="I35" s="6">
        <f t="shared" si="13"/>
        <v>0</v>
      </c>
      <c r="J35" s="6">
        <f t="shared" si="13"/>
        <v>0</v>
      </c>
      <c r="K35" s="6">
        <f t="shared" si="13"/>
        <v>0</v>
      </c>
      <c r="L35" s="6">
        <f t="shared" si="13"/>
        <v>0</v>
      </c>
      <c r="M35" s="6">
        <f t="shared" si="13"/>
        <v>0</v>
      </c>
      <c r="N35" s="6">
        <f t="shared" si="13"/>
        <v>0</v>
      </c>
      <c r="O35" s="6">
        <f t="shared" si="13"/>
        <v>0</v>
      </c>
      <c r="P35" s="6">
        <f t="shared" si="13"/>
        <v>0</v>
      </c>
      <c r="Q35" s="6">
        <f t="shared" si="13"/>
        <v>0</v>
      </c>
      <c r="R35" s="6">
        <f t="shared" si="13"/>
        <v>0</v>
      </c>
      <c r="S35" s="6">
        <f t="shared" si="13"/>
        <v>0</v>
      </c>
      <c r="T35" s="6">
        <f t="shared" si="13"/>
        <v>0</v>
      </c>
      <c r="U35" s="6">
        <f t="shared" si="13"/>
        <v>0</v>
      </c>
      <c r="V35" s="6">
        <f t="shared" si="13"/>
        <v>0</v>
      </c>
      <c r="W35" s="6">
        <f t="shared" si="13"/>
        <v>0</v>
      </c>
      <c r="X35" s="6">
        <f t="shared" si="13"/>
        <v>0</v>
      </c>
      <c r="Y35" s="6">
        <f t="shared" si="13"/>
        <v>0</v>
      </c>
      <c r="Z35" s="6">
        <f t="shared" si="13"/>
        <v>0</v>
      </c>
      <c r="AA35" s="6">
        <f t="shared" si="13"/>
        <v>0</v>
      </c>
      <c r="AB35" s="6">
        <f t="shared" si="13"/>
        <v>0</v>
      </c>
      <c r="AC35" s="6">
        <f t="shared" si="13"/>
        <v>0</v>
      </c>
      <c r="AD35" s="6">
        <f t="shared" si="13"/>
        <v>0</v>
      </c>
      <c r="AE35" s="6">
        <f t="shared" si="13"/>
        <v>0</v>
      </c>
      <c r="AF35" s="6">
        <f t="shared" si="13"/>
        <v>0</v>
      </c>
      <c r="AG35" s="6">
        <f t="shared" si="13"/>
        <v>0</v>
      </c>
      <c r="AH35" s="6">
        <f t="shared" si="13"/>
        <v>0</v>
      </c>
      <c r="AI35" s="6">
        <f t="shared" si="13"/>
        <v>0</v>
      </c>
      <c r="AJ35" s="6">
        <f t="shared" si="13"/>
        <v>0</v>
      </c>
      <c r="AK35" s="6">
        <f t="shared" si="13"/>
        <v>0</v>
      </c>
      <c r="AL35" s="6">
        <f t="shared" si="13"/>
        <v>0</v>
      </c>
      <c r="AM35" s="6">
        <f t="shared" si="13"/>
        <v>0</v>
      </c>
      <c r="AN35" s="6">
        <f t="shared" si="13"/>
        <v>0</v>
      </c>
      <c r="AO35" s="6">
        <f t="shared" si="13"/>
        <v>0</v>
      </c>
      <c r="AP35" s="6">
        <f t="shared" si="13"/>
        <v>0</v>
      </c>
      <c r="AQ35" s="6">
        <f t="shared" si="13"/>
        <v>0</v>
      </c>
      <c r="AR35" s="6">
        <f t="shared" si="13"/>
        <v>0</v>
      </c>
      <c r="AS35" s="6">
        <f t="shared" si="13"/>
        <v>0</v>
      </c>
      <c r="AT35" s="6">
        <f t="shared" si="13"/>
        <v>0</v>
      </c>
      <c r="AU35" s="6">
        <f t="shared" si="13"/>
        <v>0</v>
      </c>
      <c r="AV35" s="6">
        <f t="shared" si="13"/>
        <v>0</v>
      </c>
      <c r="AW35" s="6">
        <f t="shared" si="13"/>
        <v>0</v>
      </c>
      <c r="AX35" s="6">
        <f t="shared" si="13"/>
        <v>0</v>
      </c>
      <c r="AY35" s="6">
        <f t="shared" si="13"/>
        <v>0</v>
      </c>
      <c r="AZ35" s="6">
        <f t="shared" si="13"/>
        <v>0</v>
      </c>
      <c r="BA35" s="6">
        <f t="shared" si="13"/>
        <v>0</v>
      </c>
      <c r="BB35" s="6">
        <f t="shared" si="13"/>
        <v>0</v>
      </c>
      <c r="BC35" s="6">
        <f t="shared" si="13"/>
        <v>0</v>
      </c>
      <c r="BD35" s="6">
        <f t="shared" si="13"/>
        <v>0</v>
      </c>
    </row>
    <row r="36" spans="1:56" x14ac:dyDescent="0.45">
      <c r="D36" t="s">
        <v>7</v>
      </c>
      <c r="G36" s="8">
        <f>SUM(G32:G35)</f>
        <v>0</v>
      </c>
      <c r="H36" s="8">
        <f t="shared" ref="H36:BD36" si="14">SUM(H32:H35)</f>
        <v>0</v>
      </c>
      <c r="I36" s="8">
        <f t="shared" si="14"/>
        <v>0</v>
      </c>
      <c r="J36" s="8">
        <f t="shared" si="14"/>
        <v>0</v>
      </c>
      <c r="K36" s="8">
        <f t="shared" si="14"/>
        <v>0</v>
      </c>
      <c r="L36" s="8">
        <f t="shared" si="14"/>
        <v>0</v>
      </c>
      <c r="M36" s="8">
        <f t="shared" si="14"/>
        <v>0</v>
      </c>
      <c r="N36" s="8">
        <f t="shared" si="14"/>
        <v>0</v>
      </c>
      <c r="O36" s="8">
        <f t="shared" si="14"/>
        <v>0</v>
      </c>
      <c r="P36" s="8">
        <f t="shared" si="14"/>
        <v>0</v>
      </c>
      <c r="Q36" s="8">
        <f t="shared" si="14"/>
        <v>0</v>
      </c>
      <c r="R36" s="8">
        <f t="shared" si="14"/>
        <v>0</v>
      </c>
      <c r="S36" s="8">
        <f t="shared" si="14"/>
        <v>0</v>
      </c>
      <c r="T36" s="8">
        <f t="shared" si="14"/>
        <v>0</v>
      </c>
      <c r="U36" s="8">
        <f t="shared" si="14"/>
        <v>0</v>
      </c>
      <c r="V36" s="8">
        <f t="shared" si="14"/>
        <v>0</v>
      </c>
      <c r="W36" s="8">
        <f t="shared" si="14"/>
        <v>0</v>
      </c>
      <c r="X36" s="8">
        <f t="shared" si="14"/>
        <v>0</v>
      </c>
      <c r="Y36" s="8">
        <f t="shared" si="14"/>
        <v>0</v>
      </c>
      <c r="Z36" s="8">
        <f t="shared" si="14"/>
        <v>0</v>
      </c>
      <c r="AA36" s="8">
        <f t="shared" si="14"/>
        <v>0</v>
      </c>
      <c r="AB36" s="8">
        <f t="shared" si="14"/>
        <v>0</v>
      </c>
      <c r="AC36" s="8">
        <f t="shared" si="14"/>
        <v>0</v>
      </c>
      <c r="AD36" s="8">
        <f t="shared" si="14"/>
        <v>0</v>
      </c>
      <c r="AE36" s="8">
        <f t="shared" si="14"/>
        <v>0</v>
      </c>
      <c r="AF36" s="8">
        <f t="shared" si="14"/>
        <v>0</v>
      </c>
      <c r="AG36" s="8">
        <f t="shared" si="14"/>
        <v>0</v>
      </c>
      <c r="AH36" s="8">
        <f t="shared" si="14"/>
        <v>0</v>
      </c>
      <c r="AI36" s="8">
        <f t="shared" si="14"/>
        <v>0</v>
      </c>
      <c r="AJ36" s="8">
        <f t="shared" si="14"/>
        <v>0</v>
      </c>
      <c r="AK36" s="8">
        <f t="shared" si="14"/>
        <v>0</v>
      </c>
      <c r="AL36" s="8">
        <f t="shared" si="14"/>
        <v>0</v>
      </c>
      <c r="AM36" s="8">
        <f t="shared" si="14"/>
        <v>0</v>
      </c>
      <c r="AN36" s="8">
        <f t="shared" si="14"/>
        <v>0</v>
      </c>
      <c r="AO36" s="8">
        <f t="shared" si="14"/>
        <v>0</v>
      </c>
      <c r="AP36" s="8">
        <f t="shared" si="14"/>
        <v>0</v>
      </c>
      <c r="AQ36" s="8">
        <f t="shared" si="14"/>
        <v>0</v>
      </c>
      <c r="AR36" s="8">
        <f t="shared" si="14"/>
        <v>0</v>
      </c>
      <c r="AS36" s="8">
        <f t="shared" si="14"/>
        <v>0</v>
      </c>
      <c r="AT36" s="8">
        <f t="shared" si="14"/>
        <v>0</v>
      </c>
      <c r="AU36" s="8">
        <f t="shared" si="14"/>
        <v>0</v>
      </c>
      <c r="AV36" s="8">
        <f t="shared" si="14"/>
        <v>0</v>
      </c>
      <c r="AW36" s="8">
        <f t="shared" si="14"/>
        <v>0</v>
      </c>
      <c r="AX36" s="8">
        <f t="shared" si="14"/>
        <v>0</v>
      </c>
      <c r="AY36" s="8">
        <f t="shared" si="14"/>
        <v>0</v>
      </c>
      <c r="AZ36" s="8">
        <f t="shared" si="14"/>
        <v>0</v>
      </c>
      <c r="BA36" s="8">
        <f t="shared" si="14"/>
        <v>0</v>
      </c>
      <c r="BB36" s="8">
        <f t="shared" si="14"/>
        <v>0</v>
      </c>
      <c r="BC36" s="8">
        <f t="shared" si="14"/>
        <v>0</v>
      </c>
      <c r="BD36" s="8">
        <f t="shared" si="14"/>
        <v>0</v>
      </c>
    </row>
    <row r="38" spans="1:56" x14ac:dyDescent="0.45">
      <c r="D38" t="s">
        <v>8</v>
      </c>
      <c r="E38" s="4">
        <v>5.8000000000000003E-2</v>
      </c>
      <c r="F38" s="4">
        <v>5.8000000000000003E-2</v>
      </c>
      <c r="G38" s="4">
        <v>5.8000000000000003E-2</v>
      </c>
      <c r="H38" s="4">
        <v>5.8000000000000003E-2</v>
      </c>
      <c r="I38" s="4">
        <v>5.8000000000000003E-2</v>
      </c>
      <c r="J38" s="4">
        <v>5.8000000000000003E-2</v>
      </c>
      <c r="K38" s="4">
        <v>5.8000000000000003E-2</v>
      </c>
      <c r="L38" s="4">
        <v>5.8000000000000003E-2</v>
      </c>
      <c r="M38" s="4">
        <v>5.8000000000000003E-2</v>
      </c>
      <c r="N38" s="4">
        <v>5.8000000000000003E-2</v>
      </c>
      <c r="O38" s="4">
        <v>5.8000000000000003E-2</v>
      </c>
      <c r="P38" s="4">
        <v>5.8000000000000003E-2</v>
      </c>
      <c r="Q38" s="4">
        <v>5.8000000000000003E-2</v>
      </c>
      <c r="R38" s="4">
        <v>5.8000000000000003E-2</v>
      </c>
      <c r="S38" s="4">
        <v>5.8000000000000003E-2</v>
      </c>
      <c r="T38" s="4">
        <v>5.8000000000000003E-2</v>
      </c>
      <c r="U38" s="4">
        <v>5.8000000000000003E-2</v>
      </c>
      <c r="V38" s="4">
        <v>5.8000000000000003E-2</v>
      </c>
      <c r="W38" s="4">
        <v>5.8000000000000003E-2</v>
      </c>
      <c r="X38" s="4">
        <v>5.8000000000000003E-2</v>
      </c>
      <c r="Y38" s="4">
        <v>5.8000000000000003E-2</v>
      </c>
      <c r="Z38" s="4">
        <v>5.8000000000000003E-2</v>
      </c>
      <c r="AA38" s="4">
        <v>5.8000000000000003E-2</v>
      </c>
      <c r="AB38" s="4">
        <v>5.8000000000000003E-2</v>
      </c>
      <c r="AC38" s="4">
        <v>5.8000000000000003E-2</v>
      </c>
      <c r="AD38" s="4">
        <v>5.8000000000000003E-2</v>
      </c>
      <c r="AE38" s="4">
        <v>5.8000000000000003E-2</v>
      </c>
      <c r="AF38" s="4">
        <v>5.8000000000000003E-2</v>
      </c>
      <c r="AG38" s="4">
        <v>5.8000000000000003E-2</v>
      </c>
      <c r="AH38" s="4">
        <v>5.8000000000000003E-2</v>
      </c>
      <c r="AI38" s="4">
        <v>5.8000000000000003E-2</v>
      </c>
      <c r="AJ38" s="4">
        <v>5.8000000000000003E-2</v>
      </c>
      <c r="AK38" s="4">
        <v>5.8000000000000003E-2</v>
      </c>
      <c r="AL38" s="4">
        <v>5.8000000000000003E-2</v>
      </c>
      <c r="AM38" s="4">
        <v>5.8000000000000003E-2</v>
      </c>
      <c r="AN38" s="4">
        <v>5.8000000000000003E-2</v>
      </c>
      <c r="AO38" s="4">
        <v>5.8000000000000003E-2</v>
      </c>
      <c r="AP38" s="4">
        <v>5.8000000000000003E-2</v>
      </c>
      <c r="AQ38" s="4">
        <v>5.8000000000000003E-2</v>
      </c>
      <c r="AR38" s="4">
        <v>5.8000000000000003E-2</v>
      </c>
      <c r="AS38" s="4">
        <v>5.8000000000000003E-2</v>
      </c>
      <c r="AT38" s="4">
        <v>5.8000000000000003E-2</v>
      </c>
      <c r="AU38" s="4">
        <v>5.8000000000000003E-2</v>
      </c>
      <c r="AV38" s="4">
        <v>5.8000000000000003E-2</v>
      </c>
      <c r="AW38" s="4">
        <v>5.8000000000000003E-2</v>
      </c>
      <c r="AX38" s="4">
        <v>5.8000000000000003E-2</v>
      </c>
      <c r="AY38" s="4">
        <v>5.8000000000000003E-2</v>
      </c>
      <c r="AZ38" s="4">
        <v>5.8000000000000003E-2</v>
      </c>
      <c r="BA38" s="4">
        <v>5.8000000000000003E-2</v>
      </c>
      <c r="BB38" s="4">
        <v>5.8000000000000003E-2</v>
      </c>
      <c r="BC38" s="4">
        <v>5.8000000000000003E-2</v>
      </c>
      <c r="BD38" s="4">
        <v>5.8000000000000003E-2</v>
      </c>
    </row>
    <row r="40" spans="1:56" x14ac:dyDescent="0.45">
      <c r="D40" t="s">
        <v>9</v>
      </c>
      <c r="G40" s="7">
        <f>AVERAGE(G32,G36)</f>
        <v>0</v>
      </c>
      <c r="H40" s="7">
        <f t="shared" ref="H40:BD40" si="15">AVERAGE(H32,H36)</f>
        <v>0</v>
      </c>
      <c r="I40" s="7">
        <f t="shared" si="15"/>
        <v>0</v>
      </c>
      <c r="J40" s="7">
        <f t="shared" si="15"/>
        <v>0</v>
      </c>
      <c r="K40" s="7">
        <f t="shared" si="15"/>
        <v>0</v>
      </c>
      <c r="L40" s="7">
        <f t="shared" si="15"/>
        <v>0</v>
      </c>
      <c r="M40" s="7">
        <f t="shared" si="15"/>
        <v>0</v>
      </c>
      <c r="N40" s="7">
        <f t="shared" si="15"/>
        <v>0</v>
      </c>
      <c r="O40" s="7">
        <f t="shared" si="15"/>
        <v>0</v>
      </c>
      <c r="P40" s="7">
        <f t="shared" si="15"/>
        <v>0</v>
      </c>
      <c r="Q40" s="7">
        <f t="shared" si="15"/>
        <v>0</v>
      </c>
      <c r="R40" s="7">
        <f t="shared" si="15"/>
        <v>0</v>
      </c>
      <c r="S40" s="7">
        <f t="shared" si="15"/>
        <v>0</v>
      </c>
      <c r="T40" s="7">
        <f t="shared" si="15"/>
        <v>0</v>
      </c>
      <c r="U40" s="7">
        <f t="shared" si="15"/>
        <v>0</v>
      </c>
      <c r="V40" s="7">
        <f t="shared" si="15"/>
        <v>0</v>
      </c>
      <c r="W40" s="7">
        <f t="shared" si="15"/>
        <v>0</v>
      </c>
      <c r="X40" s="7">
        <f t="shared" si="15"/>
        <v>0</v>
      </c>
      <c r="Y40" s="7">
        <f t="shared" si="15"/>
        <v>0</v>
      </c>
      <c r="Z40" s="7">
        <f t="shared" si="15"/>
        <v>0</v>
      </c>
      <c r="AA40" s="7">
        <f t="shared" si="15"/>
        <v>0</v>
      </c>
      <c r="AB40" s="7">
        <f t="shared" si="15"/>
        <v>0</v>
      </c>
      <c r="AC40" s="7">
        <f t="shared" si="15"/>
        <v>0</v>
      </c>
      <c r="AD40" s="7">
        <f t="shared" si="15"/>
        <v>0</v>
      </c>
      <c r="AE40" s="7">
        <f t="shared" si="15"/>
        <v>0</v>
      </c>
      <c r="AF40" s="7">
        <f t="shared" si="15"/>
        <v>0</v>
      </c>
      <c r="AG40" s="7">
        <f t="shared" si="15"/>
        <v>0</v>
      </c>
      <c r="AH40" s="7">
        <f t="shared" si="15"/>
        <v>0</v>
      </c>
      <c r="AI40" s="7">
        <f t="shared" si="15"/>
        <v>0</v>
      </c>
      <c r="AJ40" s="7">
        <f t="shared" si="15"/>
        <v>0</v>
      </c>
      <c r="AK40" s="7">
        <f t="shared" si="15"/>
        <v>0</v>
      </c>
      <c r="AL40" s="7">
        <f t="shared" si="15"/>
        <v>0</v>
      </c>
      <c r="AM40" s="7">
        <f t="shared" si="15"/>
        <v>0</v>
      </c>
      <c r="AN40" s="7">
        <f t="shared" si="15"/>
        <v>0</v>
      </c>
      <c r="AO40" s="7">
        <f t="shared" si="15"/>
        <v>0</v>
      </c>
      <c r="AP40" s="7">
        <f t="shared" si="15"/>
        <v>0</v>
      </c>
      <c r="AQ40" s="7">
        <f t="shared" si="15"/>
        <v>0</v>
      </c>
      <c r="AR40" s="7">
        <f t="shared" si="15"/>
        <v>0</v>
      </c>
      <c r="AS40" s="7">
        <f t="shared" si="15"/>
        <v>0</v>
      </c>
      <c r="AT40" s="7">
        <f t="shared" si="15"/>
        <v>0</v>
      </c>
      <c r="AU40" s="7">
        <f t="shared" si="15"/>
        <v>0</v>
      </c>
      <c r="AV40" s="7">
        <f t="shared" si="15"/>
        <v>0</v>
      </c>
      <c r="AW40" s="7">
        <f t="shared" si="15"/>
        <v>0</v>
      </c>
      <c r="AX40" s="7">
        <f t="shared" si="15"/>
        <v>0</v>
      </c>
      <c r="AY40" s="7">
        <f t="shared" si="15"/>
        <v>0</v>
      </c>
      <c r="AZ40" s="7">
        <f t="shared" si="15"/>
        <v>0</v>
      </c>
      <c r="BA40" s="7">
        <f t="shared" si="15"/>
        <v>0</v>
      </c>
      <c r="BB40" s="7">
        <f t="shared" si="15"/>
        <v>0</v>
      </c>
      <c r="BC40" s="7">
        <f t="shared" si="15"/>
        <v>0</v>
      </c>
      <c r="BD40" s="7">
        <f t="shared" si="15"/>
        <v>0</v>
      </c>
    </row>
    <row r="42" spans="1:56" x14ac:dyDescent="0.45">
      <c r="D42" t="s">
        <v>10</v>
      </c>
      <c r="E42" s="4">
        <v>3.5999999999999997E-2</v>
      </c>
      <c r="F42" s="4">
        <v>3.5999999999999997E-2</v>
      </c>
      <c r="G42" s="4">
        <v>3.5999999999999997E-2</v>
      </c>
      <c r="H42" s="4">
        <v>3.5999999999999997E-2</v>
      </c>
      <c r="I42" s="4">
        <v>3.5999999999999997E-2</v>
      </c>
      <c r="J42" s="4">
        <v>3.5999999999999997E-2</v>
      </c>
      <c r="K42" s="4">
        <v>3.5999999999999997E-2</v>
      </c>
      <c r="L42" s="4">
        <v>3.5999999999999997E-2</v>
      </c>
      <c r="M42" s="4">
        <v>3.5999999999999997E-2</v>
      </c>
      <c r="N42" s="4">
        <v>3.5999999999999997E-2</v>
      </c>
      <c r="O42" s="4">
        <v>3.5999999999999997E-2</v>
      </c>
      <c r="P42" s="4">
        <v>3.5999999999999997E-2</v>
      </c>
      <c r="Q42" s="4">
        <v>3.5999999999999997E-2</v>
      </c>
      <c r="R42" s="4">
        <v>3.5999999999999997E-2</v>
      </c>
      <c r="S42" s="4">
        <v>3.5999999999999997E-2</v>
      </c>
      <c r="T42" s="4">
        <v>3.5999999999999997E-2</v>
      </c>
      <c r="U42" s="4">
        <v>3.5999999999999997E-2</v>
      </c>
      <c r="V42" s="4">
        <v>3.5999999999999997E-2</v>
      </c>
      <c r="W42" s="4">
        <v>3.5999999999999997E-2</v>
      </c>
      <c r="X42" s="4">
        <v>3.5999999999999997E-2</v>
      </c>
      <c r="Y42" s="4">
        <v>3.5999999999999997E-2</v>
      </c>
      <c r="Z42" s="4">
        <v>3.5999999999999997E-2</v>
      </c>
      <c r="AA42" s="4">
        <v>3.5999999999999997E-2</v>
      </c>
      <c r="AB42" s="4">
        <v>3.5999999999999997E-2</v>
      </c>
      <c r="AC42" s="4">
        <v>3.5999999999999997E-2</v>
      </c>
      <c r="AD42" s="4">
        <v>3.5999999999999997E-2</v>
      </c>
      <c r="AE42" s="4">
        <v>3.5999999999999997E-2</v>
      </c>
      <c r="AF42" s="4">
        <v>3.5999999999999997E-2</v>
      </c>
      <c r="AG42" s="4">
        <v>3.5999999999999997E-2</v>
      </c>
      <c r="AH42" s="4">
        <v>3.5999999999999997E-2</v>
      </c>
      <c r="AI42" s="4">
        <v>3.5999999999999997E-2</v>
      </c>
      <c r="AJ42" s="4">
        <v>3.5999999999999997E-2</v>
      </c>
      <c r="AK42" s="4">
        <v>3.5999999999999997E-2</v>
      </c>
      <c r="AL42" s="4">
        <v>3.5999999999999997E-2</v>
      </c>
      <c r="AM42" s="4">
        <v>3.5999999999999997E-2</v>
      </c>
      <c r="AN42" s="4">
        <v>3.5999999999999997E-2</v>
      </c>
      <c r="AO42" s="4">
        <v>3.5999999999999997E-2</v>
      </c>
      <c r="AP42" s="4">
        <v>3.5999999999999997E-2</v>
      </c>
      <c r="AQ42" s="4">
        <v>3.5999999999999997E-2</v>
      </c>
      <c r="AR42" s="4">
        <v>3.5999999999999997E-2</v>
      </c>
      <c r="AS42" s="4">
        <v>3.5999999999999997E-2</v>
      </c>
      <c r="AT42" s="4">
        <v>3.5999999999999997E-2</v>
      </c>
      <c r="AU42" s="4">
        <v>3.5999999999999997E-2</v>
      </c>
      <c r="AV42" s="4">
        <v>3.5999999999999997E-2</v>
      </c>
      <c r="AW42" s="4">
        <v>3.5999999999999997E-2</v>
      </c>
      <c r="AX42" s="4">
        <v>3.5999999999999997E-2</v>
      </c>
      <c r="AY42" s="4">
        <v>3.5999999999999997E-2</v>
      </c>
      <c r="AZ42" s="4">
        <v>3.5999999999999997E-2</v>
      </c>
      <c r="BA42" s="4">
        <v>3.5999999999999997E-2</v>
      </c>
      <c r="BB42" s="4">
        <v>3.5999999999999997E-2</v>
      </c>
      <c r="BC42" s="4">
        <v>3.5999999999999997E-2</v>
      </c>
      <c r="BD42" s="4">
        <v>3.5999999999999997E-2</v>
      </c>
    </row>
    <row r="44" spans="1:56" x14ac:dyDescent="0.45">
      <c r="D44" t="s">
        <v>11</v>
      </c>
      <c r="E44">
        <v>0</v>
      </c>
      <c r="F44">
        <v>0</v>
      </c>
      <c r="G44" s="7">
        <f>G40*G42</f>
        <v>0</v>
      </c>
      <c r="H44" s="7">
        <f t="shared" ref="H44:BD44" si="16">H40*H42</f>
        <v>0</v>
      </c>
      <c r="I44" s="7">
        <f t="shared" si="16"/>
        <v>0</v>
      </c>
      <c r="J44" s="7">
        <f t="shared" si="16"/>
        <v>0</v>
      </c>
      <c r="K44" s="7">
        <f t="shared" si="16"/>
        <v>0</v>
      </c>
      <c r="L44" s="7">
        <f t="shared" si="16"/>
        <v>0</v>
      </c>
      <c r="M44" s="7">
        <f t="shared" si="16"/>
        <v>0</v>
      </c>
      <c r="N44" s="7">
        <f t="shared" si="16"/>
        <v>0</v>
      </c>
      <c r="O44" s="7">
        <f t="shared" si="16"/>
        <v>0</v>
      </c>
      <c r="P44" s="7">
        <f t="shared" si="16"/>
        <v>0</v>
      </c>
      <c r="Q44" s="7">
        <f t="shared" si="16"/>
        <v>0</v>
      </c>
      <c r="R44" s="7">
        <f t="shared" si="16"/>
        <v>0</v>
      </c>
      <c r="S44" s="7">
        <f t="shared" si="16"/>
        <v>0</v>
      </c>
      <c r="T44" s="7">
        <f t="shared" si="16"/>
        <v>0</v>
      </c>
      <c r="U44" s="7">
        <f t="shared" si="16"/>
        <v>0</v>
      </c>
      <c r="V44" s="7">
        <f t="shared" si="16"/>
        <v>0</v>
      </c>
      <c r="W44" s="7">
        <f t="shared" si="16"/>
        <v>0</v>
      </c>
      <c r="X44" s="7">
        <f t="shared" si="16"/>
        <v>0</v>
      </c>
      <c r="Y44" s="7">
        <f t="shared" si="16"/>
        <v>0</v>
      </c>
      <c r="Z44" s="7">
        <f t="shared" si="16"/>
        <v>0</v>
      </c>
      <c r="AA44" s="7">
        <f t="shared" si="16"/>
        <v>0</v>
      </c>
      <c r="AB44" s="7">
        <f t="shared" si="16"/>
        <v>0</v>
      </c>
      <c r="AC44" s="7">
        <f t="shared" si="16"/>
        <v>0</v>
      </c>
      <c r="AD44" s="7">
        <f t="shared" si="16"/>
        <v>0</v>
      </c>
      <c r="AE44" s="7">
        <f t="shared" si="16"/>
        <v>0</v>
      </c>
      <c r="AF44" s="7">
        <f t="shared" si="16"/>
        <v>0</v>
      </c>
      <c r="AG44" s="7">
        <f t="shared" si="16"/>
        <v>0</v>
      </c>
      <c r="AH44" s="7">
        <f t="shared" si="16"/>
        <v>0</v>
      </c>
      <c r="AI44" s="7">
        <f t="shared" si="16"/>
        <v>0</v>
      </c>
      <c r="AJ44" s="7">
        <f t="shared" si="16"/>
        <v>0</v>
      </c>
      <c r="AK44" s="7">
        <f t="shared" si="16"/>
        <v>0</v>
      </c>
      <c r="AL44" s="7">
        <f t="shared" si="16"/>
        <v>0</v>
      </c>
      <c r="AM44" s="7">
        <f t="shared" si="16"/>
        <v>0</v>
      </c>
      <c r="AN44" s="7">
        <f t="shared" si="16"/>
        <v>0</v>
      </c>
      <c r="AO44" s="7">
        <f t="shared" si="16"/>
        <v>0</v>
      </c>
      <c r="AP44" s="7">
        <f t="shared" si="16"/>
        <v>0</v>
      </c>
      <c r="AQ44" s="7">
        <f t="shared" si="16"/>
        <v>0</v>
      </c>
      <c r="AR44" s="7">
        <f t="shared" si="16"/>
        <v>0</v>
      </c>
      <c r="AS44" s="7">
        <f t="shared" si="16"/>
        <v>0</v>
      </c>
      <c r="AT44" s="7">
        <f t="shared" si="16"/>
        <v>0</v>
      </c>
      <c r="AU44" s="7">
        <f t="shared" si="16"/>
        <v>0</v>
      </c>
      <c r="AV44" s="7">
        <f t="shared" si="16"/>
        <v>0</v>
      </c>
      <c r="AW44" s="7">
        <f t="shared" si="16"/>
        <v>0</v>
      </c>
      <c r="AX44" s="7">
        <f t="shared" si="16"/>
        <v>0</v>
      </c>
      <c r="AY44" s="7">
        <f t="shared" si="16"/>
        <v>0</v>
      </c>
      <c r="AZ44" s="7">
        <f t="shared" si="16"/>
        <v>0</v>
      </c>
      <c r="BA44" s="7">
        <f t="shared" si="16"/>
        <v>0</v>
      </c>
      <c r="BB44" s="7">
        <f t="shared" si="16"/>
        <v>0</v>
      </c>
      <c r="BC44" s="7">
        <f t="shared" si="16"/>
        <v>0</v>
      </c>
      <c r="BD44" s="7">
        <f t="shared" si="16"/>
        <v>0</v>
      </c>
    </row>
    <row r="46" spans="1:56" x14ac:dyDescent="0.45">
      <c r="D46" t="s">
        <v>12</v>
      </c>
      <c r="G46" s="46">
        <f>+Recon3!E46</f>
        <v>11.222364435822932</v>
      </c>
    </row>
    <row r="48" spans="1:56" x14ac:dyDescent="0.45">
      <c r="D48" t="s">
        <v>13</v>
      </c>
      <c r="E48">
        <v>0</v>
      </c>
      <c r="F48">
        <v>0</v>
      </c>
      <c r="G48" s="6">
        <f>-G35+G44+G46</f>
        <v>11.222364435822932</v>
      </c>
      <c r="H48" s="6">
        <f t="shared" ref="H48:BD48" si="17">-H35+H44+H46</f>
        <v>0</v>
      </c>
      <c r="I48" s="6">
        <f t="shared" si="17"/>
        <v>0</v>
      </c>
      <c r="J48" s="6">
        <f t="shared" si="17"/>
        <v>0</v>
      </c>
      <c r="K48" s="6">
        <f t="shared" si="17"/>
        <v>0</v>
      </c>
      <c r="L48" s="6">
        <f t="shared" si="17"/>
        <v>0</v>
      </c>
      <c r="M48" s="6">
        <f t="shared" si="17"/>
        <v>0</v>
      </c>
      <c r="N48" s="6">
        <f t="shared" si="17"/>
        <v>0</v>
      </c>
      <c r="O48" s="6">
        <f t="shared" si="17"/>
        <v>0</v>
      </c>
      <c r="P48" s="6">
        <f t="shared" si="17"/>
        <v>0</v>
      </c>
      <c r="Q48" s="6">
        <f t="shared" si="17"/>
        <v>0</v>
      </c>
      <c r="R48" s="6">
        <f t="shared" si="17"/>
        <v>0</v>
      </c>
      <c r="S48" s="6">
        <f t="shared" si="17"/>
        <v>0</v>
      </c>
      <c r="T48" s="6">
        <f t="shared" si="17"/>
        <v>0</v>
      </c>
      <c r="U48" s="6">
        <f t="shared" si="17"/>
        <v>0</v>
      </c>
      <c r="V48" s="6">
        <f t="shared" si="17"/>
        <v>0</v>
      </c>
      <c r="W48" s="6">
        <f t="shared" si="17"/>
        <v>0</v>
      </c>
      <c r="X48" s="6">
        <f t="shared" si="17"/>
        <v>0</v>
      </c>
      <c r="Y48" s="6">
        <f t="shared" si="17"/>
        <v>0</v>
      </c>
      <c r="Z48" s="6">
        <f t="shared" si="17"/>
        <v>0</v>
      </c>
      <c r="AA48" s="6">
        <f t="shared" si="17"/>
        <v>0</v>
      </c>
      <c r="AB48" s="6">
        <f t="shared" si="17"/>
        <v>0</v>
      </c>
      <c r="AC48" s="6">
        <f t="shared" si="17"/>
        <v>0</v>
      </c>
      <c r="AD48" s="6">
        <f t="shared" si="17"/>
        <v>0</v>
      </c>
      <c r="AE48" s="6">
        <f t="shared" si="17"/>
        <v>0</v>
      </c>
      <c r="AF48" s="6">
        <f t="shared" si="17"/>
        <v>0</v>
      </c>
      <c r="AG48" s="6">
        <f t="shared" si="17"/>
        <v>0</v>
      </c>
      <c r="AH48" s="6">
        <f t="shared" si="17"/>
        <v>0</v>
      </c>
      <c r="AI48" s="6">
        <f t="shared" si="17"/>
        <v>0</v>
      </c>
      <c r="AJ48" s="6">
        <f t="shared" si="17"/>
        <v>0</v>
      </c>
      <c r="AK48" s="6">
        <f t="shared" si="17"/>
        <v>0</v>
      </c>
      <c r="AL48" s="6">
        <f t="shared" si="17"/>
        <v>0</v>
      </c>
      <c r="AM48" s="6">
        <f t="shared" si="17"/>
        <v>0</v>
      </c>
      <c r="AN48" s="6">
        <f t="shared" si="17"/>
        <v>0</v>
      </c>
      <c r="AO48" s="6">
        <f t="shared" si="17"/>
        <v>0</v>
      </c>
      <c r="AP48" s="6">
        <f t="shared" si="17"/>
        <v>0</v>
      </c>
      <c r="AQ48" s="6">
        <f t="shared" si="17"/>
        <v>0</v>
      </c>
      <c r="AR48" s="6">
        <f t="shared" si="17"/>
        <v>0</v>
      </c>
      <c r="AS48" s="6">
        <f t="shared" si="17"/>
        <v>0</v>
      </c>
      <c r="AT48" s="6">
        <f t="shared" si="17"/>
        <v>0</v>
      </c>
      <c r="AU48" s="6">
        <f t="shared" si="17"/>
        <v>0</v>
      </c>
      <c r="AV48" s="6">
        <f t="shared" si="17"/>
        <v>0</v>
      </c>
      <c r="AW48" s="6">
        <f t="shared" si="17"/>
        <v>0</v>
      </c>
      <c r="AX48" s="6">
        <f t="shared" si="17"/>
        <v>0</v>
      </c>
      <c r="AY48" s="6">
        <f t="shared" si="17"/>
        <v>0</v>
      </c>
      <c r="AZ48" s="6">
        <f t="shared" si="17"/>
        <v>0</v>
      </c>
      <c r="BA48" s="6">
        <f t="shared" si="17"/>
        <v>0</v>
      </c>
      <c r="BB48" s="6">
        <f t="shared" si="17"/>
        <v>0</v>
      </c>
      <c r="BC48" s="6">
        <f t="shared" si="17"/>
        <v>0</v>
      </c>
      <c r="BD48" s="6">
        <f t="shared" si="17"/>
        <v>0</v>
      </c>
    </row>
    <row r="50" spans="3:56" x14ac:dyDescent="0.45">
      <c r="C50" t="s">
        <v>14</v>
      </c>
      <c r="D50" t="s">
        <v>15</v>
      </c>
      <c r="E50" s="43">
        <f>XNPV(E42,E48:BD48,E30:BD30)</f>
        <v>10.454969629148927</v>
      </c>
    </row>
    <row r="51" spans="3:56" x14ac:dyDescent="0.45">
      <c r="C51" t="s">
        <v>16</v>
      </c>
      <c r="D51" t="s">
        <v>15</v>
      </c>
      <c r="E51" s="43">
        <f>XNPV(E42,E48:K48,E30:K30)</f>
        <v>10.454969629148927</v>
      </c>
    </row>
    <row r="52" spans="3:56" s="44" customFormat="1" x14ac:dyDescent="0.45"/>
    <row r="54" spans="3:56" x14ac:dyDescent="0.45">
      <c r="D54" t="s">
        <v>2</v>
      </c>
      <c r="E54">
        <v>1</v>
      </c>
      <c r="F54">
        <f>+E54+1</f>
        <v>2</v>
      </c>
      <c r="G54">
        <f t="shared" ref="G54:BD54" si="18">+F54+1</f>
        <v>3</v>
      </c>
      <c r="H54">
        <f t="shared" si="18"/>
        <v>4</v>
      </c>
      <c r="I54">
        <f t="shared" si="18"/>
        <v>5</v>
      </c>
      <c r="J54">
        <f t="shared" si="18"/>
        <v>6</v>
      </c>
      <c r="K54">
        <f t="shared" si="18"/>
        <v>7</v>
      </c>
      <c r="L54">
        <f t="shared" si="18"/>
        <v>8</v>
      </c>
      <c r="M54">
        <f t="shared" si="18"/>
        <v>9</v>
      </c>
      <c r="N54">
        <f t="shared" si="18"/>
        <v>10</v>
      </c>
      <c r="O54">
        <f t="shared" si="18"/>
        <v>11</v>
      </c>
      <c r="P54">
        <f t="shared" si="18"/>
        <v>12</v>
      </c>
      <c r="Q54">
        <f t="shared" si="18"/>
        <v>13</v>
      </c>
      <c r="R54">
        <f t="shared" si="18"/>
        <v>14</v>
      </c>
      <c r="S54">
        <f t="shared" si="18"/>
        <v>15</v>
      </c>
      <c r="T54">
        <f t="shared" si="18"/>
        <v>16</v>
      </c>
      <c r="U54">
        <f t="shared" si="18"/>
        <v>17</v>
      </c>
      <c r="V54">
        <f t="shared" si="18"/>
        <v>18</v>
      </c>
      <c r="W54">
        <f t="shared" si="18"/>
        <v>19</v>
      </c>
      <c r="X54">
        <f t="shared" si="18"/>
        <v>20</v>
      </c>
      <c r="Y54">
        <f t="shared" si="18"/>
        <v>21</v>
      </c>
      <c r="Z54">
        <f t="shared" si="18"/>
        <v>22</v>
      </c>
      <c r="AA54">
        <f t="shared" si="18"/>
        <v>23</v>
      </c>
      <c r="AB54">
        <f t="shared" si="18"/>
        <v>24</v>
      </c>
      <c r="AC54">
        <f t="shared" si="18"/>
        <v>25</v>
      </c>
      <c r="AD54">
        <f t="shared" si="18"/>
        <v>26</v>
      </c>
      <c r="AE54">
        <f t="shared" si="18"/>
        <v>27</v>
      </c>
      <c r="AF54">
        <f t="shared" si="18"/>
        <v>28</v>
      </c>
      <c r="AG54">
        <f t="shared" si="18"/>
        <v>29</v>
      </c>
      <c r="AH54">
        <f t="shared" si="18"/>
        <v>30</v>
      </c>
      <c r="AI54">
        <f t="shared" si="18"/>
        <v>31</v>
      </c>
      <c r="AJ54">
        <f t="shared" si="18"/>
        <v>32</v>
      </c>
      <c r="AK54">
        <f t="shared" si="18"/>
        <v>33</v>
      </c>
      <c r="AL54">
        <f t="shared" si="18"/>
        <v>34</v>
      </c>
      <c r="AM54">
        <f t="shared" si="18"/>
        <v>35</v>
      </c>
      <c r="AN54">
        <f t="shared" si="18"/>
        <v>36</v>
      </c>
      <c r="AO54">
        <f t="shared" si="18"/>
        <v>37</v>
      </c>
      <c r="AP54">
        <f t="shared" si="18"/>
        <v>38</v>
      </c>
      <c r="AQ54">
        <f t="shared" si="18"/>
        <v>39</v>
      </c>
      <c r="AR54">
        <f t="shared" si="18"/>
        <v>40</v>
      </c>
      <c r="AS54">
        <f t="shared" si="18"/>
        <v>41</v>
      </c>
      <c r="AT54">
        <f t="shared" si="18"/>
        <v>42</v>
      </c>
      <c r="AU54">
        <f t="shared" si="18"/>
        <v>43</v>
      </c>
      <c r="AV54">
        <f t="shared" si="18"/>
        <v>44</v>
      </c>
      <c r="AW54">
        <f t="shared" si="18"/>
        <v>45</v>
      </c>
      <c r="AX54">
        <f t="shared" si="18"/>
        <v>46</v>
      </c>
      <c r="AY54">
        <f t="shared" si="18"/>
        <v>47</v>
      </c>
      <c r="AZ54">
        <f t="shared" si="18"/>
        <v>48</v>
      </c>
      <c r="BA54">
        <f t="shared" si="18"/>
        <v>49</v>
      </c>
      <c r="BB54">
        <f t="shared" si="18"/>
        <v>50</v>
      </c>
      <c r="BC54">
        <f t="shared" si="18"/>
        <v>51</v>
      </c>
      <c r="BD54">
        <f t="shared" si="18"/>
        <v>52</v>
      </c>
    </row>
    <row r="55" spans="3:56" x14ac:dyDescent="0.45">
      <c r="D55" t="s">
        <v>1</v>
      </c>
      <c r="E55">
        <v>6</v>
      </c>
      <c r="F55">
        <v>6</v>
      </c>
      <c r="G55">
        <v>7</v>
      </c>
      <c r="H55">
        <v>7</v>
      </c>
      <c r="I55">
        <v>7</v>
      </c>
      <c r="J55">
        <v>7</v>
      </c>
      <c r="K55">
        <v>7</v>
      </c>
      <c r="L55">
        <f>G55+1</f>
        <v>8</v>
      </c>
      <c r="M55">
        <f t="shared" ref="M55:BD55" si="19">H55+1</f>
        <v>8</v>
      </c>
      <c r="N55">
        <f t="shared" si="19"/>
        <v>8</v>
      </c>
      <c r="O55">
        <f t="shared" si="19"/>
        <v>8</v>
      </c>
      <c r="P55">
        <f t="shared" si="19"/>
        <v>8</v>
      </c>
      <c r="Q55">
        <f t="shared" si="19"/>
        <v>9</v>
      </c>
      <c r="R55">
        <f t="shared" si="19"/>
        <v>9</v>
      </c>
      <c r="S55">
        <f t="shared" si="19"/>
        <v>9</v>
      </c>
      <c r="T55">
        <f t="shared" si="19"/>
        <v>9</v>
      </c>
      <c r="U55">
        <f t="shared" si="19"/>
        <v>9</v>
      </c>
      <c r="V55">
        <f t="shared" si="19"/>
        <v>10</v>
      </c>
      <c r="W55">
        <f t="shared" si="19"/>
        <v>10</v>
      </c>
      <c r="X55">
        <f t="shared" si="19"/>
        <v>10</v>
      </c>
      <c r="Y55">
        <f t="shared" si="19"/>
        <v>10</v>
      </c>
      <c r="Z55">
        <f t="shared" si="19"/>
        <v>10</v>
      </c>
      <c r="AA55">
        <f t="shared" si="19"/>
        <v>11</v>
      </c>
      <c r="AB55">
        <f t="shared" si="19"/>
        <v>11</v>
      </c>
      <c r="AC55">
        <f t="shared" si="19"/>
        <v>11</v>
      </c>
      <c r="AD55">
        <f t="shared" si="19"/>
        <v>11</v>
      </c>
      <c r="AE55">
        <f t="shared" si="19"/>
        <v>11</v>
      </c>
      <c r="AF55">
        <f t="shared" si="19"/>
        <v>12</v>
      </c>
      <c r="AG55">
        <f t="shared" si="19"/>
        <v>12</v>
      </c>
      <c r="AH55">
        <f t="shared" si="19"/>
        <v>12</v>
      </c>
      <c r="AI55">
        <f t="shared" si="19"/>
        <v>12</v>
      </c>
      <c r="AJ55">
        <f t="shared" si="19"/>
        <v>12</v>
      </c>
      <c r="AK55">
        <f t="shared" si="19"/>
        <v>13</v>
      </c>
      <c r="AL55">
        <f t="shared" si="19"/>
        <v>13</v>
      </c>
      <c r="AM55">
        <f t="shared" si="19"/>
        <v>13</v>
      </c>
      <c r="AN55">
        <f t="shared" si="19"/>
        <v>13</v>
      </c>
      <c r="AO55">
        <f t="shared" si="19"/>
        <v>13</v>
      </c>
      <c r="AP55">
        <f t="shared" si="19"/>
        <v>14</v>
      </c>
      <c r="AQ55">
        <f t="shared" si="19"/>
        <v>14</v>
      </c>
      <c r="AR55">
        <f t="shared" si="19"/>
        <v>14</v>
      </c>
      <c r="AS55">
        <f t="shared" si="19"/>
        <v>14</v>
      </c>
      <c r="AT55">
        <f t="shared" si="19"/>
        <v>14</v>
      </c>
      <c r="AU55">
        <f t="shared" si="19"/>
        <v>15</v>
      </c>
      <c r="AV55">
        <f t="shared" si="19"/>
        <v>15</v>
      </c>
      <c r="AW55">
        <f t="shared" si="19"/>
        <v>15</v>
      </c>
      <c r="AX55">
        <f t="shared" si="19"/>
        <v>15</v>
      </c>
      <c r="AY55">
        <f t="shared" si="19"/>
        <v>15</v>
      </c>
      <c r="AZ55">
        <f t="shared" si="19"/>
        <v>16</v>
      </c>
      <c r="BA55">
        <f t="shared" si="19"/>
        <v>16</v>
      </c>
      <c r="BB55">
        <f t="shared" si="19"/>
        <v>16</v>
      </c>
      <c r="BC55">
        <f t="shared" si="19"/>
        <v>16</v>
      </c>
      <c r="BD55">
        <f t="shared" si="19"/>
        <v>16</v>
      </c>
    </row>
    <row r="56" spans="3:56" x14ac:dyDescent="0.45">
      <c r="E56" s="2">
        <v>43555</v>
      </c>
      <c r="F56" s="2">
        <f>EOMONTH(E56,12)</f>
        <v>43921</v>
      </c>
      <c r="G56" s="2">
        <f t="shared" ref="G56:BD56" si="20">EOMONTH(F56,12)</f>
        <v>44286</v>
      </c>
      <c r="H56" s="2">
        <f t="shared" si="20"/>
        <v>44651</v>
      </c>
      <c r="I56" s="2">
        <f t="shared" si="20"/>
        <v>45016</v>
      </c>
      <c r="J56" s="2">
        <f t="shared" si="20"/>
        <v>45382</v>
      </c>
      <c r="K56" s="2">
        <f t="shared" si="20"/>
        <v>45747</v>
      </c>
      <c r="L56" s="2">
        <f t="shared" si="20"/>
        <v>46112</v>
      </c>
      <c r="M56" s="2">
        <f t="shared" si="20"/>
        <v>46477</v>
      </c>
      <c r="N56" s="2">
        <f t="shared" si="20"/>
        <v>46843</v>
      </c>
      <c r="O56" s="2">
        <f t="shared" si="20"/>
        <v>47208</v>
      </c>
      <c r="P56" s="2">
        <f t="shared" si="20"/>
        <v>47573</v>
      </c>
      <c r="Q56" s="2">
        <f t="shared" si="20"/>
        <v>47938</v>
      </c>
      <c r="R56" s="2">
        <f t="shared" si="20"/>
        <v>48304</v>
      </c>
      <c r="S56" s="2">
        <f t="shared" si="20"/>
        <v>48669</v>
      </c>
      <c r="T56" s="2">
        <f t="shared" si="20"/>
        <v>49034</v>
      </c>
      <c r="U56" s="2">
        <f t="shared" si="20"/>
        <v>49399</v>
      </c>
      <c r="V56" s="2">
        <f t="shared" si="20"/>
        <v>49765</v>
      </c>
      <c r="W56" s="2">
        <f t="shared" si="20"/>
        <v>50130</v>
      </c>
      <c r="X56" s="2">
        <f t="shared" si="20"/>
        <v>50495</v>
      </c>
      <c r="Y56" s="2">
        <f t="shared" si="20"/>
        <v>50860</v>
      </c>
      <c r="Z56" s="2">
        <f t="shared" si="20"/>
        <v>51226</v>
      </c>
      <c r="AA56" s="2">
        <f t="shared" si="20"/>
        <v>51591</v>
      </c>
      <c r="AB56" s="2">
        <f t="shared" si="20"/>
        <v>51956</v>
      </c>
      <c r="AC56" s="2">
        <f t="shared" si="20"/>
        <v>52321</v>
      </c>
      <c r="AD56" s="2">
        <f t="shared" si="20"/>
        <v>52687</v>
      </c>
      <c r="AE56" s="2">
        <f t="shared" si="20"/>
        <v>53052</v>
      </c>
      <c r="AF56" s="2">
        <f t="shared" si="20"/>
        <v>53417</v>
      </c>
      <c r="AG56" s="2">
        <f t="shared" si="20"/>
        <v>53782</v>
      </c>
      <c r="AH56" s="2">
        <f t="shared" si="20"/>
        <v>54148</v>
      </c>
      <c r="AI56" s="2">
        <f t="shared" si="20"/>
        <v>54513</v>
      </c>
      <c r="AJ56" s="2">
        <f t="shared" si="20"/>
        <v>54878</v>
      </c>
      <c r="AK56" s="2">
        <f t="shared" si="20"/>
        <v>55243</v>
      </c>
      <c r="AL56" s="2">
        <f t="shared" si="20"/>
        <v>55609</v>
      </c>
      <c r="AM56" s="2">
        <f t="shared" si="20"/>
        <v>55974</v>
      </c>
      <c r="AN56" s="2">
        <f t="shared" si="20"/>
        <v>56339</v>
      </c>
      <c r="AO56" s="2">
        <f t="shared" si="20"/>
        <v>56704</v>
      </c>
      <c r="AP56" s="2">
        <f t="shared" si="20"/>
        <v>57070</v>
      </c>
      <c r="AQ56" s="2">
        <f t="shared" si="20"/>
        <v>57435</v>
      </c>
      <c r="AR56" s="2">
        <f t="shared" si="20"/>
        <v>57800</v>
      </c>
      <c r="AS56" s="2">
        <f t="shared" si="20"/>
        <v>58165</v>
      </c>
      <c r="AT56" s="2">
        <f t="shared" si="20"/>
        <v>58531</v>
      </c>
      <c r="AU56" s="2">
        <f t="shared" si="20"/>
        <v>58896</v>
      </c>
      <c r="AV56" s="2">
        <f t="shared" si="20"/>
        <v>59261</v>
      </c>
      <c r="AW56" s="2">
        <f t="shared" si="20"/>
        <v>59626</v>
      </c>
      <c r="AX56" s="2">
        <f t="shared" si="20"/>
        <v>59992</v>
      </c>
      <c r="AY56" s="2">
        <f t="shared" si="20"/>
        <v>60357</v>
      </c>
      <c r="AZ56" s="2">
        <f t="shared" si="20"/>
        <v>60722</v>
      </c>
      <c r="BA56" s="2">
        <f t="shared" si="20"/>
        <v>61087</v>
      </c>
      <c r="BB56" s="2">
        <f t="shared" si="20"/>
        <v>61453</v>
      </c>
      <c r="BC56" s="2">
        <f t="shared" si="20"/>
        <v>61818</v>
      </c>
      <c r="BD56" s="2">
        <f t="shared" si="20"/>
        <v>62183</v>
      </c>
    </row>
    <row r="58" spans="3:56" x14ac:dyDescent="0.45">
      <c r="D58" t="s">
        <v>12</v>
      </c>
      <c r="G58" s="46">
        <f>+$G$64/5</f>
        <v>2.4194</v>
      </c>
      <c r="H58" s="46">
        <f t="shared" ref="H58:K58" si="21">+$G$64/5</f>
        <v>2.4194</v>
      </c>
      <c r="I58" s="46">
        <f t="shared" si="21"/>
        <v>2.4194</v>
      </c>
      <c r="J58" s="46">
        <f t="shared" si="21"/>
        <v>2.4194</v>
      </c>
      <c r="K58" s="46">
        <f t="shared" si="21"/>
        <v>2.4194</v>
      </c>
    </row>
    <row r="60" spans="3:56" x14ac:dyDescent="0.45">
      <c r="D60" t="s">
        <v>13</v>
      </c>
      <c r="E60">
        <v>0</v>
      </c>
      <c r="F60">
        <v>0</v>
      </c>
      <c r="G60" s="6">
        <f>+G58</f>
        <v>2.4194</v>
      </c>
      <c r="H60" s="6">
        <f t="shared" ref="H60:BD60" si="22">+H58</f>
        <v>2.4194</v>
      </c>
      <c r="I60" s="6">
        <f t="shared" si="22"/>
        <v>2.4194</v>
      </c>
      <c r="J60" s="6">
        <f t="shared" si="22"/>
        <v>2.4194</v>
      </c>
      <c r="K60" s="6">
        <f t="shared" si="22"/>
        <v>2.4194</v>
      </c>
      <c r="L60" s="6">
        <f t="shared" si="22"/>
        <v>0</v>
      </c>
      <c r="M60" s="6">
        <f t="shared" si="22"/>
        <v>0</v>
      </c>
      <c r="N60" s="6">
        <f t="shared" si="22"/>
        <v>0</v>
      </c>
      <c r="O60" s="6">
        <f t="shared" si="22"/>
        <v>0</v>
      </c>
      <c r="P60" s="6">
        <f t="shared" si="22"/>
        <v>0</v>
      </c>
      <c r="Q60" s="6">
        <f t="shared" si="22"/>
        <v>0</v>
      </c>
      <c r="R60" s="6">
        <f t="shared" si="22"/>
        <v>0</v>
      </c>
      <c r="S60" s="6">
        <f t="shared" si="22"/>
        <v>0</v>
      </c>
      <c r="T60" s="6">
        <f t="shared" si="22"/>
        <v>0</v>
      </c>
      <c r="U60" s="6">
        <f t="shared" si="22"/>
        <v>0</v>
      </c>
      <c r="V60" s="6">
        <f t="shared" si="22"/>
        <v>0</v>
      </c>
      <c r="W60" s="6">
        <f t="shared" si="22"/>
        <v>0</v>
      </c>
      <c r="X60" s="6">
        <f t="shared" si="22"/>
        <v>0</v>
      </c>
      <c r="Y60" s="6">
        <f t="shared" si="22"/>
        <v>0</v>
      </c>
      <c r="Z60" s="6">
        <f t="shared" si="22"/>
        <v>0</v>
      </c>
      <c r="AA60" s="6">
        <f t="shared" si="22"/>
        <v>0</v>
      </c>
      <c r="AB60" s="6">
        <f t="shared" si="22"/>
        <v>0</v>
      </c>
      <c r="AC60" s="6">
        <f t="shared" si="22"/>
        <v>0</v>
      </c>
      <c r="AD60" s="6">
        <f t="shared" si="22"/>
        <v>0</v>
      </c>
      <c r="AE60" s="6">
        <f t="shared" si="22"/>
        <v>0</v>
      </c>
      <c r="AF60" s="6">
        <f t="shared" si="22"/>
        <v>0</v>
      </c>
      <c r="AG60" s="6">
        <f t="shared" si="22"/>
        <v>0</v>
      </c>
      <c r="AH60" s="6">
        <f t="shared" si="22"/>
        <v>0</v>
      </c>
      <c r="AI60" s="6">
        <f t="shared" si="22"/>
        <v>0</v>
      </c>
      <c r="AJ60" s="6">
        <f t="shared" si="22"/>
        <v>0</v>
      </c>
      <c r="AK60" s="6">
        <f t="shared" si="22"/>
        <v>0</v>
      </c>
      <c r="AL60" s="6">
        <f t="shared" si="22"/>
        <v>0</v>
      </c>
      <c r="AM60" s="6">
        <f t="shared" si="22"/>
        <v>0</v>
      </c>
      <c r="AN60" s="6">
        <f t="shared" si="22"/>
        <v>0</v>
      </c>
      <c r="AO60" s="6">
        <f t="shared" si="22"/>
        <v>0</v>
      </c>
      <c r="AP60" s="6">
        <f t="shared" si="22"/>
        <v>0</v>
      </c>
      <c r="AQ60" s="6">
        <f t="shared" si="22"/>
        <v>0</v>
      </c>
      <c r="AR60" s="6">
        <f t="shared" si="22"/>
        <v>0</v>
      </c>
      <c r="AS60" s="6">
        <f t="shared" si="22"/>
        <v>0</v>
      </c>
      <c r="AT60" s="6">
        <f t="shared" si="22"/>
        <v>0</v>
      </c>
      <c r="AU60" s="6">
        <f t="shared" si="22"/>
        <v>0</v>
      </c>
      <c r="AV60" s="6">
        <f t="shared" si="22"/>
        <v>0</v>
      </c>
      <c r="AW60" s="6">
        <f t="shared" si="22"/>
        <v>0</v>
      </c>
      <c r="AX60" s="6">
        <f t="shared" si="22"/>
        <v>0</v>
      </c>
      <c r="AY60" s="6">
        <f t="shared" si="22"/>
        <v>0</v>
      </c>
      <c r="AZ60" s="6">
        <f t="shared" si="22"/>
        <v>0</v>
      </c>
      <c r="BA60" s="6">
        <f t="shared" si="22"/>
        <v>0</v>
      </c>
      <c r="BB60" s="6">
        <f t="shared" si="22"/>
        <v>0</v>
      </c>
      <c r="BC60" s="6">
        <f t="shared" si="22"/>
        <v>0</v>
      </c>
      <c r="BD60" s="6">
        <f t="shared" si="22"/>
        <v>0</v>
      </c>
    </row>
    <row r="62" spans="3:56" x14ac:dyDescent="0.45">
      <c r="C62" t="s">
        <v>14</v>
      </c>
      <c r="D62" t="s">
        <v>15</v>
      </c>
      <c r="E62" s="43">
        <f>XNPV(E42,E60:BD60,E56:BD56)</f>
        <v>10.512928629079079</v>
      </c>
    </row>
    <row r="63" spans="3:56" x14ac:dyDescent="0.45">
      <c r="C63" t="s">
        <v>16</v>
      </c>
      <c r="D63" t="s">
        <v>15</v>
      </c>
      <c r="E63" s="43">
        <f>XNPV(E42,E60:K60,E56:K56)</f>
        <v>10.512928629079079</v>
      </c>
    </row>
    <row r="64" spans="3:56" x14ac:dyDescent="0.45">
      <c r="G64">
        <v>12.097</v>
      </c>
    </row>
    <row r="65" s="44" customFormat="1" x14ac:dyDescent="0.45"/>
  </sheetData>
  <pageMargins left="0.70866141732283472" right="0.70866141732283472" top="0.74803149606299213" bottom="0.74803149606299213" header="0.31496062992125984" footer="0.31496062992125984"/>
  <pageSetup paperSize="9" scale="25" fitToHeight="0" orientation="landscape" r:id="rId1"/>
  <headerFooter>
    <oddHeader>&amp;L&amp;F&amp;C&amp;A&amp;ROFFICIAL</oddHeader>
    <oddFooter>&amp;LPrinted on &amp;D at &amp;T&amp;CPage &amp;P of &amp;N&amp;ROFWAT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D16"/>
  <sheetViews>
    <sheetView workbookViewId="0"/>
  </sheetViews>
  <sheetFormatPr defaultRowHeight="14.25" x14ac:dyDescent="0.45"/>
  <cols>
    <col min="3" max="3" width="10.265625" customWidth="1"/>
    <col min="4" max="4" width="20.59765625" customWidth="1"/>
    <col min="5" max="11" width="10.265625" bestFit="1" customWidth="1"/>
    <col min="12" max="56" width="10.59765625" bestFit="1" customWidth="1"/>
  </cols>
  <sheetData>
    <row r="1" spans="1:56" x14ac:dyDescent="0.45">
      <c r="A1" s="1" t="s">
        <v>103</v>
      </c>
      <c r="B1" s="48"/>
    </row>
    <row r="2" spans="1:56" x14ac:dyDescent="0.45">
      <c r="D2" t="s">
        <v>2</v>
      </c>
      <c r="E2">
        <v>1</v>
      </c>
      <c r="F2">
        <f>+E2+1</f>
        <v>2</v>
      </c>
      <c r="G2">
        <f t="shared" ref="G2:BD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si="0"/>
        <v>52</v>
      </c>
    </row>
    <row r="3" spans="1:56" x14ac:dyDescent="0.45">
      <c r="D3" t="s">
        <v>1</v>
      </c>
      <c r="E3">
        <v>6</v>
      </c>
      <c r="F3">
        <v>6</v>
      </c>
      <c r="G3">
        <v>7</v>
      </c>
      <c r="H3">
        <v>7</v>
      </c>
      <c r="I3">
        <v>7</v>
      </c>
      <c r="J3">
        <v>7</v>
      </c>
      <c r="K3">
        <v>7</v>
      </c>
      <c r="L3">
        <f>G3+1</f>
        <v>8</v>
      </c>
      <c r="M3">
        <f t="shared" ref="M3:BD3" si="1">H3+1</f>
        <v>8</v>
      </c>
      <c r="N3">
        <f t="shared" si="1"/>
        <v>8</v>
      </c>
      <c r="O3">
        <f t="shared" si="1"/>
        <v>8</v>
      </c>
      <c r="P3">
        <f t="shared" si="1"/>
        <v>8</v>
      </c>
      <c r="Q3">
        <f t="shared" si="1"/>
        <v>9</v>
      </c>
      <c r="R3">
        <f t="shared" si="1"/>
        <v>9</v>
      </c>
      <c r="S3">
        <f t="shared" si="1"/>
        <v>9</v>
      </c>
      <c r="T3">
        <f t="shared" si="1"/>
        <v>9</v>
      </c>
      <c r="U3">
        <f t="shared" si="1"/>
        <v>9</v>
      </c>
      <c r="V3">
        <f t="shared" si="1"/>
        <v>10</v>
      </c>
      <c r="W3">
        <f t="shared" si="1"/>
        <v>10</v>
      </c>
      <c r="X3">
        <f t="shared" si="1"/>
        <v>10</v>
      </c>
      <c r="Y3">
        <f t="shared" si="1"/>
        <v>10</v>
      </c>
      <c r="Z3">
        <f t="shared" si="1"/>
        <v>10</v>
      </c>
      <c r="AA3">
        <f t="shared" si="1"/>
        <v>11</v>
      </c>
      <c r="AB3">
        <f t="shared" si="1"/>
        <v>11</v>
      </c>
      <c r="AC3">
        <f t="shared" si="1"/>
        <v>11</v>
      </c>
      <c r="AD3">
        <f t="shared" si="1"/>
        <v>11</v>
      </c>
      <c r="AE3">
        <f t="shared" si="1"/>
        <v>11</v>
      </c>
      <c r="AF3">
        <f t="shared" si="1"/>
        <v>12</v>
      </c>
      <c r="AG3">
        <f t="shared" si="1"/>
        <v>12</v>
      </c>
      <c r="AH3">
        <f t="shared" si="1"/>
        <v>12</v>
      </c>
      <c r="AI3">
        <f t="shared" si="1"/>
        <v>12</v>
      </c>
      <c r="AJ3">
        <f t="shared" si="1"/>
        <v>12</v>
      </c>
      <c r="AK3">
        <f t="shared" si="1"/>
        <v>13</v>
      </c>
      <c r="AL3">
        <f t="shared" si="1"/>
        <v>13</v>
      </c>
      <c r="AM3">
        <f t="shared" si="1"/>
        <v>13</v>
      </c>
      <c r="AN3">
        <f t="shared" si="1"/>
        <v>13</v>
      </c>
      <c r="AO3">
        <f t="shared" si="1"/>
        <v>13</v>
      </c>
      <c r="AP3">
        <f t="shared" si="1"/>
        <v>14</v>
      </c>
      <c r="AQ3">
        <f t="shared" si="1"/>
        <v>14</v>
      </c>
      <c r="AR3">
        <f t="shared" si="1"/>
        <v>14</v>
      </c>
      <c r="AS3">
        <f t="shared" si="1"/>
        <v>14</v>
      </c>
      <c r="AT3">
        <f t="shared" si="1"/>
        <v>14</v>
      </c>
      <c r="AU3">
        <f t="shared" si="1"/>
        <v>15</v>
      </c>
      <c r="AV3">
        <f t="shared" si="1"/>
        <v>15</v>
      </c>
      <c r="AW3">
        <f t="shared" si="1"/>
        <v>15</v>
      </c>
      <c r="AX3">
        <f t="shared" si="1"/>
        <v>15</v>
      </c>
      <c r="AY3">
        <f t="shared" si="1"/>
        <v>15</v>
      </c>
      <c r="AZ3">
        <f t="shared" si="1"/>
        <v>16</v>
      </c>
      <c r="BA3">
        <f t="shared" si="1"/>
        <v>16</v>
      </c>
      <c r="BB3">
        <f t="shared" si="1"/>
        <v>16</v>
      </c>
      <c r="BC3">
        <f t="shared" si="1"/>
        <v>16</v>
      </c>
      <c r="BD3">
        <f t="shared" si="1"/>
        <v>16</v>
      </c>
    </row>
    <row r="4" spans="1:56" x14ac:dyDescent="0.45">
      <c r="E4" s="2">
        <v>43555</v>
      </c>
      <c r="F4" s="2">
        <f>EOMONTH(E4,12)</f>
        <v>43921</v>
      </c>
      <c r="G4" s="2">
        <f t="shared" ref="G4:BD4" si="2">EOMONTH(F4,12)</f>
        <v>44286</v>
      </c>
      <c r="H4" s="2">
        <f t="shared" si="2"/>
        <v>44651</v>
      </c>
      <c r="I4" s="2">
        <f t="shared" si="2"/>
        <v>45016</v>
      </c>
      <c r="J4" s="2">
        <f t="shared" si="2"/>
        <v>45382</v>
      </c>
      <c r="K4" s="2">
        <f t="shared" si="2"/>
        <v>45747</v>
      </c>
      <c r="L4" s="2">
        <f t="shared" si="2"/>
        <v>46112</v>
      </c>
      <c r="M4" s="2">
        <f t="shared" si="2"/>
        <v>46477</v>
      </c>
      <c r="N4" s="2">
        <f t="shared" si="2"/>
        <v>46843</v>
      </c>
      <c r="O4" s="2">
        <f t="shared" si="2"/>
        <v>47208</v>
      </c>
      <c r="P4" s="2">
        <f t="shared" si="2"/>
        <v>47573</v>
      </c>
      <c r="Q4" s="2">
        <f t="shared" si="2"/>
        <v>47938</v>
      </c>
      <c r="R4" s="2">
        <f t="shared" si="2"/>
        <v>48304</v>
      </c>
      <c r="S4" s="2">
        <f t="shared" si="2"/>
        <v>48669</v>
      </c>
      <c r="T4" s="2">
        <f t="shared" si="2"/>
        <v>49034</v>
      </c>
      <c r="U4" s="2">
        <f t="shared" si="2"/>
        <v>49399</v>
      </c>
      <c r="V4" s="2">
        <f t="shared" si="2"/>
        <v>49765</v>
      </c>
      <c r="W4" s="2">
        <f t="shared" si="2"/>
        <v>50130</v>
      </c>
      <c r="X4" s="2">
        <f t="shared" si="2"/>
        <v>50495</v>
      </c>
      <c r="Y4" s="2">
        <f t="shared" si="2"/>
        <v>50860</v>
      </c>
      <c r="Z4" s="2">
        <f t="shared" si="2"/>
        <v>51226</v>
      </c>
      <c r="AA4" s="2">
        <f t="shared" si="2"/>
        <v>51591</v>
      </c>
      <c r="AB4" s="2">
        <f t="shared" si="2"/>
        <v>51956</v>
      </c>
      <c r="AC4" s="2">
        <f t="shared" si="2"/>
        <v>52321</v>
      </c>
      <c r="AD4" s="2">
        <f t="shared" si="2"/>
        <v>52687</v>
      </c>
      <c r="AE4" s="2">
        <f t="shared" si="2"/>
        <v>53052</v>
      </c>
      <c r="AF4" s="2">
        <f t="shared" si="2"/>
        <v>53417</v>
      </c>
      <c r="AG4" s="2">
        <f t="shared" si="2"/>
        <v>53782</v>
      </c>
      <c r="AH4" s="2">
        <f t="shared" si="2"/>
        <v>54148</v>
      </c>
      <c r="AI4" s="2">
        <f t="shared" si="2"/>
        <v>54513</v>
      </c>
      <c r="AJ4" s="2">
        <f t="shared" si="2"/>
        <v>54878</v>
      </c>
      <c r="AK4" s="2">
        <f t="shared" si="2"/>
        <v>55243</v>
      </c>
      <c r="AL4" s="2">
        <f t="shared" si="2"/>
        <v>55609</v>
      </c>
      <c r="AM4" s="2">
        <f t="shared" si="2"/>
        <v>55974</v>
      </c>
      <c r="AN4" s="2">
        <f t="shared" si="2"/>
        <v>56339</v>
      </c>
      <c r="AO4" s="2">
        <f t="shared" si="2"/>
        <v>56704</v>
      </c>
      <c r="AP4" s="2">
        <f t="shared" si="2"/>
        <v>57070</v>
      </c>
      <c r="AQ4" s="2">
        <f t="shared" si="2"/>
        <v>57435</v>
      </c>
      <c r="AR4" s="2">
        <f t="shared" si="2"/>
        <v>57800</v>
      </c>
      <c r="AS4" s="2">
        <f t="shared" si="2"/>
        <v>58165</v>
      </c>
      <c r="AT4" s="2">
        <f t="shared" si="2"/>
        <v>58531</v>
      </c>
      <c r="AU4" s="2">
        <f t="shared" si="2"/>
        <v>58896</v>
      </c>
      <c r="AV4" s="2">
        <f t="shared" si="2"/>
        <v>59261</v>
      </c>
      <c r="AW4" s="2">
        <f t="shared" si="2"/>
        <v>59626</v>
      </c>
      <c r="AX4" s="2">
        <f t="shared" si="2"/>
        <v>59992</v>
      </c>
      <c r="AY4" s="2">
        <f t="shared" si="2"/>
        <v>60357</v>
      </c>
      <c r="AZ4" s="2">
        <f t="shared" si="2"/>
        <v>60722</v>
      </c>
      <c r="BA4" s="2">
        <f t="shared" si="2"/>
        <v>61087</v>
      </c>
      <c r="BB4" s="2">
        <f t="shared" si="2"/>
        <v>61453</v>
      </c>
      <c r="BC4" s="2">
        <f t="shared" si="2"/>
        <v>61818</v>
      </c>
      <c r="BD4" s="2">
        <f t="shared" si="2"/>
        <v>62183</v>
      </c>
    </row>
    <row r="6" spans="1:56" x14ac:dyDescent="0.45">
      <c r="D6" t="s">
        <v>10</v>
      </c>
      <c r="E6" s="4">
        <v>3.5999999999999997E-2</v>
      </c>
      <c r="F6" s="4">
        <v>3.5999999999999997E-2</v>
      </c>
      <c r="G6" s="4">
        <v>3.5999999999999997E-2</v>
      </c>
      <c r="H6" s="4">
        <v>3.5999999999999997E-2</v>
      </c>
      <c r="I6" s="4">
        <v>3.5999999999999997E-2</v>
      </c>
      <c r="J6" s="4">
        <v>3.5999999999999997E-2</v>
      </c>
      <c r="K6" s="4">
        <v>3.5999999999999997E-2</v>
      </c>
      <c r="L6" s="4">
        <v>3.5999999999999997E-2</v>
      </c>
      <c r="M6" s="4">
        <v>3.5999999999999997E-2</v>
      </c>
      <c r="N6" s="4">
        <v>3.5999999999999997E-2</v>
      </c>
      <c r="O6" s="4">
        <v>3.5999999999999997E-2</v>
      </c>
      <c r="P6" s="4">
        <v>3.5999999999999997E-2</v>
      </c>
      <c r="Q6" s="4">
        <v>3.5999999999999997E-2</v>
      </c>
      <c r="R6" s="4">
        <v>3.5999999999999997E-2</v>
      </c>
      <c r="S6" s="4">
        <v>3.5999999999999997E-2</v>
      </c>
      <c r="T6" s="4">
        <v>3.5999999999999997E-2</v>
      </c>
      <c r="U6" s="4">
        <v>3.5999999999999997E-2</v>
      </c>
      <c r="V6" s="4">
        <v>3.5999999999999997E-2</v>
      </c>
      <c r="W6" s="4">
        <v>3.5999999999999997E-2</v>
      </c>
      <c r="X6" s="4">
        <v>3.5999999999999997E-2</v>
      </c>
      <c r="Y6" s="4">
        <v>3.5999999999999997E-2</v>
      </c>
      <c r="Z6" s="4">
        <v>3.5999999999999997E-2</v>
      </c>
      <c r="AA6" s="4">
        <v>3.5999999999999997E-2</v>
      </c>
      <c r="AB6" s="4">
        <v>3.5999999999999997E-2</v>
      </c>
      <c r="AC6" s="4">
        <v>3.5999999999999997E-2</v>
      </c>
      <c r="AD6" s="4">
        <v>3.5999999999999997E-2</v>
      </c>
      <c r="AE6" s="4">
        <v>3.5999999999999997E-2</v>
      </c>
      <c r="AF6" s="4">
        <v>3.5999999999999997E-2</v>
      </c>
      <c r="AG6" s="4">
        <v>3.5999999999999997E-2</v>
      </c>
      <c r="AH6" s="4">
        <v>3.5999999999999997E-2</v>
      </c>
      <c r="AI6" s="4">
        <v>3.5999999999999997E-2</v>
      </c>
      <c r="AJ6" s="4">
        <v>3.5999999999999997E-2</v>
      </c>
      <c r="AK6" s="4">
        <v>3.5999999999999997E-2</v>
      </c>
      <c r="AL6" s="4">
        <v>3.5999999999999997E-2</v>
      </c>
      <c r="AM6" s="4">
        <v>3.5999999999999997E-2</v>
      </c>
      <c r="AN6" s="4">
        <v>3.5999999999999997E-2</v>
      </c>
      <c r="AO6" s="4">
        <v>3.5999999999999997E-2</v>
      </c>
      <c r="AP6" s="4">
        <v>3.5999999999999997E-2</v>
      </c>
      <c r="AQ6" s="4">
        <v>3.5999999999999997E-2</v>
      </c>
      <c r="AR6" s="4">
        <v>3.5999999999999997E-2</v>
      </c>
      <c r="AS6" s="4">
        <v>3.5999999999999997E-2</v>
      </c>
      <c r="AT6" s="4">
        <v>3.5999999999999997E-2</v>
      </c>
      <c r="AU6" s="4">
        <v>3.5999999999999997E-2</v>
      </c>
      <c r="AV6" s="4">
        <v>3.5999999999999997E-2</v>
      </c>
      <c r="AW6" s="4">
        <v>3.5999999999999997E-2</v>
      </c>
      <c r="AX6" s="4">
        <v>3.5999999999999997E-2</v>
      </c>
      <c r="AY6" s="4">
        <v>3.5999999999999997E-2</v>
      </c>
      <c r="AZ6" s="4">
        <v>3.5999999999999997E-2</v>
      </c>
      <c r="BA6" s="4">
        <v>3.5999999999999997E-2</v>
      </c>
      <c r="BB6" s="4">
        <v>3.5999999999999997E-2</v>
      </c>
      <c r="BC6" s="4">
        <v>3.5999999999999997E-2</v>
      </c>
      <c r="BD6" s="4">
        <v>3.5999999999999997E-2</v>
      </c>
    </row>
    <row r="7" spans="1:56" ht="14.65" thickBot="1" x14ac:dyDescent="0.5"/>
    <row r="8" spans="1:56" ht="14.65" thickBot="1" x14ac:dyDescent="0.5">
      <c r="D8" s="27" t="s">
        <v>159</v>
      </c>
      <c r="G8" s="94">
        <f>+(Recon4!$B23+Recon4!$B24)/5+(Recon4!$B26+Recon4!$B27)/5+Recon4!B25</f>
        <v>29.94198520499576</v>
      </c>
      <c r="H8" s="95">
        <f>+(Recon4!$B23+Recon4!$B24)/5+(Recon4!$B26+Recon4!$B27)/5</f>
        <v>19.953799999999998</v>
      </c>
      <c r="I8" s="95">
        <f>+(Recon4!$B23+Recon4!$B24)/5+(Recon4!$B26+Recon4!$B27)/5</f>
        <v>19.953799999999998</v>
      </c>
      <c r="J8" s="95">
        <f>+(Recon4!$B23+Recon4!$B24)/5+(Recon4!$B26+Recon4!$B27)/5</f>
        <v>19.953799999999998</v>
      </c>
      <c r="K8" s="96">
        <f>+(Recon4!$B23+Recon4!$B24)/5+(Recon4!$B26+Recon4!$B27)/5</f>
        <v>19.953799999999998</v>
      </c>
    </row>
    <row r="10" spans="1:56" x14ac:dyDescent="0.45">
      <c r="D10" t="s">
        <v>13</v>
      </c>
      <c r="E10">
        <v>0</v>
      </c>
      <c r="F10">
        <v>0</v>
      </c>
      <c r="G10" s="6">
        <f>G8</f>
        <v>29.94198520499576</v>
      </c>
      <c r="H10" s="6">
        <f t="shared" ref="H10:BD10" si="3">H8</f>
        <v>19.953799999999998</v>
      </c>
      <c r="I10" s="6">
        <f t="shared" si="3"/>
        <v>19.953799999999998</v>
      </c>
      <c r="J10" s="6">
        <f t="shared" si="3"/>
        <v>19.953799999999998</v>
      </c>
      <c r="K10" s="6">
        <f t="shared" si="3"/>
        <v>19.953799999999998</v>
      </c>
      <c r="L10" s="6">
        <f t="shared" si="3"/>
        <v>0</v>
      </c>
      <c r="M10" s="6">
        <f t="shared" si="3"/>
        <v>0</v>
      </c>
      <c r="N10" s="6">
        <f t="shared" si="3"/>
        <v>0</v>
      </c>
      <c r="O10" s="6">
        <f t="shared" si="3"/>
        <v>0</v>
      </c>
      <c r="P10" s="6">
        <f t="shared" si="3"/>
        <v>0</v>
      </c>
      <c r="Q10" s="6">
        <f t="shared" si="3"/>
        <v>0</v>
      </c>
      <c r="R10" s="6">
        <f t="shared" si="3"/>
        <v>0</v>
      </c>
      <c r="S10" s="6">
        <f t="shared" si="3"/>
        <v>0</v>
      </c>
      <c r="T10" s="6">
        <f t="shared" si="3"/>
        <v>0</v>
      </c>
      <c r="U10" s="6">
        <f t="shared" si="3"/>
        <v>0</v>
      </c>
      <c r="V10" s="6">
        <f t="shared" si="3"/>
        <v>0</v>
      </c>
      <c r="W10" s="6">
        <f t="shared" si="3"/>
        <v>0</v>
      </c>
      <c r="X10" s="6">
        <f t="shared" si="3"/>
        <v>0</v>
      </c>
      <c r="Y10" s="6">
        <f t="shared" si="3"/>
        <v>0</v>
      </c>
      <c r="Z10" s="6">
        <f t="shared" si="3"/>
        <v>0</v>
      </c>
      <c r="AA10" s="6">
        <f t="shared" si="3"/>
        <v>0</v>
      </c>
      <c r="AB10" s="6">
        <f t="shared" si="3"/>
        <v>0</v>
      </c>
      <c r="AC10" s="6">
        <f t="shared" si="3"/>
        <v>0</v>
      </c>
      <c r="AD10" s="6">
        <f t="shared" si="3"/>
        <v>0</v>
      </c>
      <c r="AE10" s="6">
        <f t="shared" si="3"/>
        <v>0</v>
      </c>
      <c r="AF10" s="6">
        <f t="shared" si="3"/>
        <v>0</v>
      </c>
      <c r="AG10" s="6">
        <f t="shared" si="3"/>
        <v>0</v>
      </c>
      <c r="AH10" s="6">
        <f t="shared" si="3"/>
        <v>0</v>
      </c>
      <c r="AI10" s="6">
        <f t="shared" si="3"/>
        <v>0</v>
      </c>
      <c r="AJ10" s="6">
        <f t="shared" si="3"/>
        <v>0</v>
      </c>
      <c r="AK10" s="6">
        <f t="shared" si="3"/>
        <v>0</v>
      </c>
      <c r="AL10" s="6">
        <f t="shared" si="3"/>
        <v>0</v>
      </c>
      <c r="AM10" s="6">
        <f t="shared" si="3"/>
        <v>0</v>
      </c>
      <c r="AN10" s="6">
        <f t="shared" si="3"/>
        <v>0</v>
      </c>
      <c r="AO10" s="6">
        <f t="shared" si="3"/>
        <v>0</v>
      </c>
      <c r="AP10" s="6">
        <f t="shared" si="3"/>
        <v>0</v>
      </c>
      <c r="AQ10" s="6">
        <f t="shared" si="3"/>
        <v>0</v>
      </c>
      <c r="AR10" s="6">
        <f t="shared" si="3"/>
        <v>0</v>
      </c>
      <c r="AS10" s="6">
        <f t="shared" si="3"/>
        <v>0</v>
      </c>
      <c r="AT10" s="6">
        <f t="shared" si="3"/>
        <v>0</v>
      </c>
      <c r="AU10" s="6">
        <f t="shared" si="3"/>
        <v>0</v>
      </c>
      <c r="AV10" s="6">
        <f t="shared" si="3"/>
        <v>0</v>
      </c>
      <c r="AW10" s="6">
        <f t="shared" si="3"/>
        <v>0</v>
      </c>
      <c r="AX10" s="6">
        <f t="shared" si="3"/>
        <v>0</v>
      </c>
      <c r="AY10" s="6">
        <f t="shared" si="3"/>
        <v>0</v>
      </c>
      <c r="AZ10" s="6">
        <f t="shared" si="3"/>
        <v>0</v>
      </c>
      <c r="BA10" s="6">
        <f t="shared" si="3"/>
        <v>0</v>
      </c>
      <c r="BB10" s="6">
        <f t="shared" si="3"/>
        <v>0</v>
      </c>
      <c r="BC10" s="6">
        <f t="shared" si="3"/>
        <v>0</v>
      </c>
      <c r="BD10" s="6">
        <f t="shared" si="3"/>
        <v>0</v>
      </c>
    </row>
    <row r="11" spans="1:56" ht="14.65" thickBot="1" x14ac:dyDescent="0.5">
      <c r="G11" s="6"/>
      <c r="H11" s="6"/>
      <c r="I11" s="6"/>
      <c r="J11" s="6"/>
      <c r="K11" s="6"/>
    </row>
    <row r="12" spans="1:56" ht="14.65" thickBot="1" x14ac:dyDescent="0.5">
      <c r="D12" s="27" t="s">
        <v>161</v>
      </c>
      <c r="G12" s="6"/>
      <c r="H12" s="6"/>
      <c r="I12" s="6"/>
      <c r="J12" s="6"/>
      <c r="K12" s="97">
        <f>SUM(G8:K8)</f>
        <v>109.75718520499576</v>
      </c>
    </row>
    <row r="13" spans="1:56" x14ac:dyDescent="0.45">
      <c r="G13" s="6"/>
      <c r="H13" s="6"/>
      <c r="I13" s="6"/>
      <c r="J13" s="6"/>
      <c r="K13" s="6"/>
    </row>
    <row r="14" spans="1:56" x14ac:dyDescent="0.45">
      <c r="C14" t="s">
        <v>14</v>
      </c>
      <c r="D14" t="s">
        <v>15</v>
      </c>
      <c r="E14" s="43">
        <f>XNPV(E6,E10:BD10,E4:BD4)</f>
        <v>96.009687919699331</v>
      </c>
      <c r="G14" s="3"/>
      <c r="H14" s="3"/>
      <c r="I14" s="3"/>
      <c r="J14" s="3"/>
      <c r="K14" s="3"/>
    </row>
    <row r="15" spans="1:56" x14ac:dyDescent="0.45">
      <c r="C15" t="s">
        <v>16</v>
      </c>
      <c r="D15" t="s">
        <v>15</v>
      </c>
      <c r="E15" s="43">
        <f>XNPV(E6,E10:K10,E4:K4)</f>
        <v>96.009687919699331</v>
      </c>
      <c r="G15" s="3"/>
      <c r="H15" s="3"/>
      <c r="I15" s="3"/>
      <c r="J15" s="3"/>
      <c r="K15" s="3"/>
    </row>
    <row r="16" spans="1:56" s="44" customFormat="1" x14ac:dyDescent="0.45"/>
  </sheetData>
  <pageMargins left="0.70866141732283472" right="0.70866141732283472" top="0.74803149606299213" bottom="0.74803149606299213" header="0.31496062992125984" footer="0.31496062992125984"/>
  <pageSetup paperSize="9" scale="21" fitToHeight="0" orientation="landscape" r:id="rId1"/>
  <headerFooter>
    <oddHeader>&amp;L&amp;F&amp;C&amp;A&amp;ROFFICIAL</oddHeader>
    <oddFooter>&amp;LPrinted on &amp;D at &amp;T&amp;CPage &amp;P of &amp;N&amp;ROFWAT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46"/>
  <sheetViews>
    <sheetView workbookViewId="0"/>
  </sheetViews>
  <sheetFormatPr defaultRowHeight="14.25" x14ac:dyDescent="0.45"/>
  <cols>
    <col min="4" max="4" width="14.86328125" customWidth="1"/>
    <col min="15" max="15" width="9.265625" style="33"/>
  </cols>
  <sheetData>
    <row r="1" spans="2:15" s="37" customFormat="1" ht="14.65" thickBot="1" x14ac:dyDescent="0.5">
      <c r="B1" s="38" t="s">
        <v>81</v>
      </c>
      <c r="C1" s="39"/>
      <c r="D1" s="40">
        <v>244.67499999999998</v>
      </c>
      <c r="E1" s="39"/>
      <c r="F1" s="40" t="s">
        <v>80</v>
      </c>
      <c r="G1" s="39"/>
      <c r="H1" s="41">
        <v>274.90800000000002</v>
      </c>
    </row>
    <row r="2" spans="2:15" x14ac:dyDescent="0.45">
      <c r="B2" s="27" t="s">
        <v>63</v>
      </c>
      <c r="E2" t="s">
        <v>36</v>
      </c>
      <c r="F2" t="s">
        <v>46</v>
      </c>
      <c r="O2" s="33" t="s">
        <v>69</v>
      </c>
    </row>
    <row r="3" spans="2:15" x14ac:dyDescent="0.45">
      <c r="B3" t="s">
        <v>96</v>
      </c>
      <c r="E3" s="30">
        <f>+$D$1/$H$1*Recon3!E3</f>
        <v>61.930159493570571</v>
      </c>
      <c r="F3" t="s">
        <v>47</v>
      </c>
      <c r="O3" s="33" t="s">
        <v>97</v>
      </c>
    </row>
    <row r="4" spans="2:15" x14ac:dyDescent="0.45">
      <c r="B4" t="s">
        <v>94</v>
      </c>
      <c r="E4" s="30">
        <f>+$D$1/$H$1*Recon3!E4</f>
        <v>9.3051846218080705</v>
      </c>
      <c r="F4" t="s">
        <v>47</v>
      </c>
    </row>
    <row r="5" spans="2:15" x14ac:dyDescent="0.45">
      <c r="E5" s="30">
        <f>+$D$1/$H$1*Recon3!E5</f>
        <v>71.235344115378652</v>
      </c>
      <c r="F5" t="s">
        <v>95</v>
      </c>
    </row>
    <row r="7" spans="2:15" x14ac:dyDescent="0.45">
      <c r="B7" s="27" t="s">
        <v>34</v>
      </c>
      <c r="E7" t="s">
        <v>36</v>
      </c>
      <c r="F7" t="s">
        <v>46</v>
      </c>
      <c r="G7" t="s">
        <v>37</v>
      </c>
    </row>
    <row r="8" spans="2:15" x14ac:dyDescent="0.45">
      <c r="B8" t="s">
        <v>99</v>
      </c>
      <c r="E8" s="30">
        <f>+$D$1/$H$1*Recon3!E8</f>
        <v>61.878281109431889</v>
      </c>
      <c r="F8" t="s">
        <v>47</v>
      </c>
      <c r="G8" t="s">
        <v>98</v>
      </c>
      <c r="O8" s="33" t="s">
        <v>71</v>
      </c>
    </row>
    <row r="9" spans="2:15" x14ac:dyDescent="0.45">
      <c r="B9" t="s">
        <v>100</v>
      </c>
      <c r="E9" s="30">
        <f>+$D$1/$H$1*Recon3!E9</f>
        <v>9.3570630059467579</v>
      </c>
      <c r="F9" t="s">
        <v>48</v>
      </c>
      <c r="G9" t="s">
        <v>101</v>
      </c>
      <c r="O9" s="33" t="s">
        <v>73</v>
      </c>
    </row>
    <row r="10" spans="2:15" x14ac:dyDescent="0.45">
      <c r="B10" t="s">
        <v>94</v>
      </c>
      <c r="E10" s="30">
        <f>+$D$1/$H$1*Recon3!E10</f>
        <v>9.3051846218080705</v>
      </c>
      <c r="F10" t="s">
        <v>47</v>
      </c>
      <c r="G10" t="s">
        <v>40</v>
      </c>
    </row>
    <row r="11" spans="2:15" x14ac:dyDescent="0.45">
      <c r="B11" t="s">
        <v>102</v>
      </c>
      <c r="E11" s="30">
        <f>+$D$1/$H$1*Recon3!E11</f>
        <v>12.404887327451842</v>
      </c>
      <c r="F11" t="s">
        <v>48</v>
      </c>
      <c r="G11" t="s">
        <v>45</v>
      </c>
    </row>
    <row r="12" spans="2:15" x14ac:dyDescent="0.45">
      <c r="E12" s="42">
        <f>+$D$1/$H$1*Recon3!E12</f>
        <v>92.945416064638579</v>
      </c>
      <c r="G12" t="s">
        <v>44</v>
      </c>
    </row>
    <row r="13" spans="2:15" x14ac:dyDescent="0.45">
      <c r="D13" t="s">
        <v>49</v>
      </c>
      <c r="E13" s="45">
        <f>+$D$1/$H$1*Recon3!E13</f>
        <v>40.077177380665695</v>
      </c>
      <c r="F13" t="s">
        <v>48</v>
      </c>
      <c r="G13" t="s">
        <v>66</v>
      </c>
    </row>
    <row r="14" spans="2:15" x14ac:dyDescent="0.45">
      <c r="C14" t="s">
        <v>52</v>
      </c>
    </row>
    <row r="15" spans="2:15" x14ac:dyDescent="0.45">
      <c r="D15" t="s">
        <v>50</v>
      </c>
      <c r="E15" s="30">
        <f>+$D$1/$H$1*Recon3!E15</f>
        <v>71.183465731239963</v>
      </c>
    </row>
    <row r="16" spans="2:15" x14ac:dyDescent="0.45">
      <c r="D16" t="s">
        <v>51</v>
      </c>
      <c r="E16" s="30">
        <f>+$D$1/$H$1*Recon3!E16</f>
        <v>21.761950333398598</v>
      </c>
    </row>
    <row r="18" spans="1:17" x14ac:dyDescent="0.45">
      <c r="C18" t="s">
        <v>53</v>
      </c>
      <c r="F18" t="s">
        <v>37</v>
      </c>
      <c r="G18" t="s">
        <v>68</v>
      </c>
    </row>
    <row r="19" spans="1:17" x14ac:dyDescent="0.45">
      <c r="D19" t="str">
        <f>D15</f>
        <v>Restorative</v>
      </c>
      <c r="E19" s="30">
        <f>+$D$1/$H$1*Recon3!E19</f>
        <v>30.994093982340335</v>
      </c>
      <c r="F19" t="s">
        <v>54</v>
      </c>
    </row>
    <row r="20" spans="1:17" x14ac:dyDescent="0.45">
      <c r="D20" t="str">
        <f>D16</f>
        <v>Compensatory</v>
      </c>
      <c r="E20" s="30">
        <f>+$D$1/$H$1*Recon3!E20</f>
        <v>61.83912771406429</v>
      </c>
      <c r="F20" t="s">
        <v>55</v>
      </c>
    </row>
    <row r="22" spans="1:17" x14ac:dyDescent="0.45">
      <c r="B22" s="27" t="s">
        <v>60</v>
      </c>
      <c r="E22" t="s">
        <v>36</v>
      </c>
      <c r="F22" t="s">
        <v>46</v>
      </c>
      <c r="G22" t="s">
        <v>37</v>
      </c>
      <c r="Q22" t="s">
        <v>206</v>
      </c>
    </row>
    <row r="23" spans="1:17" x14ac:dyDescent="0.45">
      <c r="A23" s="47" t="s">
        <v>104</v>
      </c>
      <c r="B23" s="32">
        <v>71.201999999999998</v>
      </c>
      <c r="C23" t="s">
        <v>105</v>
      </c>
      <c r="E23" s="30">
        <f>+$D$1/$H$1*Recon3!E23</f>
        <v>61.878281109431889</v>
      </c>
      <c r="F23" t="s">
        <v>47</v>
      </c>
      <c r="G23" t="s">
        <v>38</v>
      </c>
      <c r="Q23" s="167">
        <f>B23*$H$1/$D$1</f>
        <v>79.999997613160332</v>
      </c>
    </row>
    <row r="24" spans="1:17" x14ac:dyDescent="0.45">
      <c r="A24" s="47" t="s">
        <v>104</v>
      </c>
      <c r="B24" s="32">
        <v>10.766999999999999</v>
      </c>
      <c r="C24" t="s">
        <v>105</v>
      </c>
      <c r="E24" s="30">
        <f>+$D$1/$H$1*Recon3!E24</f>
        <v>9.3570630059467579</v>
      </c>
      <c r="F24" t="s">
        <v>48</v>
      </c>
      <c r="G24" t="s">
        <v>72</v>
      </c>
      <c r="Q24" s="167">
        <f t="shared" ref="Q24:Q27" si="0">B24*$H$1/$D$1</f>
        <v>12.097412633084705</v>
      </c>
    </row>
    <row r="25" spans="1:17" x14ac:dyDescent="0.45">
      <c r="A25" s="47" t="s">
        <v>104</v>
      </c>
      <c r="B25" s="30">
        <f>+E46</f>
        <v>9.988185204995764</v>
      </c>
      <c r="C25" t="s">
        <v>106</v>
      </c>
      <c r="E25" s="30">
        <f>+$D$1/$H$1*Recon3!E25</f>
        <v>9.3051846218080705</v>
      </c>
      <c r="F25" t="s">
        <v>47</v>
      </c>
      <c r="G25" t="s">
        <v>40</v>
      </c>
      <c r="Q25" s="167">
        <f t="shared" si="0"/>
        <v>11.222364435822932</v>
      </c>
    </row>
    <row r="26" spans="1:17" x14ac:dyDescent="0.45">
      <c r="A26" s="47" t="s">
        <v>104</v>
      </c>
      <c r="B26" s="30">
        <v>13.35</v>
      </c>
      <c r="C26" t="s">
        <v>107</v>
      </c>
      <c r="E26" s="30">
        <f>+$D$1/$H$1*Recon3!E26</f>
        <v>11.60217770801848</v>
      </c>
      <c r="F26" t="s">
        <v>48</v>
      </c>
      <c r="G26" t="s">
        <v>58</v>
      </c>
      <c r="Q26" s="167">
        <f t="shared" si="0"/>
        <v>14.999578216000819</v>
      </c>
    </row>
    <row r="27" spans="1:17" x14ac:dyDescent="0.45">
      <c r="A27" s="47" t="s">
        <v>104</v>
      </c>
      <c r="B27" s="30">
        <v>4.45</v>
      </c>
      <c r="C27" t="s">
        <v>108</v>
      </c>
      <c r="E27" s="30">
        <f>+$D$1/$H$1*Recon3!E27</f>
        <v>3.867392569339493</v>
      </c>
      <c r="F27" t="s">
        <v>48</v>
      </c>
      <c r="G27" t="s">
        <v>59</v>
      </c>
      <c r="Q27" s="167">
        <f t="shared" si="0"/>
        <v>4.9998594053336074</v>
      </c>
    </row>
    <row r="28" spans="1:17" x14ac:dyDescent="0.45">
      <c r="E28" s="42">
        <f>+$D$1/$H$1*Recon3!E28</f>
        <v>96.010099014544693</v>
      </c>
      <c r="G28" t="s">
        <v>62</v>
      </c>
      <c r="Q28" s="167">
        <f>SUM(Q23:Q27)</f>
        <v>123.31921230340238</v>
      </c>
    </row>
    <row r="29" spans="1:17" x14ac:dyDescent="0.45">
      <c r="D29" t="s">
        <v>49</v>
      </c>
      <c r="E29" s="30">
        <f>+E13</f>
        <v>40.077177380665695</v>
      </c>
      <c r="F29" t="s">
        <v>48</v>
      </c>
      <c r="G29" t="str">
        <f>G13</f>
        <v>Acceleration of customer benefits into AMP7</v>
      </c>
      <c r="M29" t="s">
        <v>75</v>
      </c>
    </row>
    <row r="30" spans="1:17" x14ac:dyDescent="0.45">
      <c r="C30" t="s">
        <v>52</v>
      </c>
    </row>
    <row r="31" spans="1:17" x14ac:dyDescent="0.45">
      <c r="D31" t="s">
        <v>50</v>
      </c>
      <c r="E31" s="30">
        <f>+$D$1/$H$1*Recon3!E31</f>
        <v>71.183465731239963</v>
      </c>
    </row>
    <row r="32" spans="1:17" x14ac:dyDescent="0.45">
      <c r="D32" t="s">
        <v>51</v>
      </c>
      <c r="E32" s="30">
        <f>+$D$1/$H$1*Recon3!E32</f>
        <v>24.82663328330473</v>
      </c>
    </row>
    <row r="34" spans="2:15" x14ac:dyDescent="0.45">
      <c r="C34" t="s">
        <v>53</v>
      </c>
      <c r="E34" s="29"/>
      <c r="F34" t="s">
        <v>37</v>
      </c>
      <c r="G34" t="s">
        <v>68</v>
      </c>
    </row>
    <row r="35" spans="2:15" x14ac:dyDescent="0.45">
      <c r="D35" t="str">
        <f>D31</f>
        <v>Restorative</v>
      </c>
      <c r="E35" s="28">
        <f>E19</f>
        <v>30.994093982340335</v>
      </c>
      <c r="F35" t="s">
        <v>54</v>
      </c>
    </row>
    <row r="36" spans="2:15" x14ac:dyDescent="0.45">
      <c r="D36" t="str">
        <f>D32</f>
        <v>Compensatory</v>
      </c>
      <c r="E36" s="29">
        <f>107-E35</f>
        <v>76.005906017659669</v>
      </c>
      <c r="F36" t="s">
        <v>55</v>
      </c>
    </row>
    <row r="38" spans="2:15" ht="12.75" customHeight="1" x14ac:dyDescent="0.45">
      <c r="B38" s="27" t="s">
        <v>61</v>
      </c>
    </row>
    <row r="39" spans="2:15" x14ac:dyDescent="0.45">
      <c r="B39" t="s">
        <v>23</v>
      </c>
      <c r="E39" s="30">
        <f>+'AMP5 shortfall correction'!F32</f>
        <v>51.700479462824816</v>
      </c>
      <c r="F39" t="s">
        <v>26</v>
      </c>
      <c r="O39" s="33" t="s">
        <v>89</v>
      </c>
    </row>
    <row r="40" spans="2:15" x14ac:dyDescent="0.45">
      <c r="B40" t="s">
        <v>24</v>
      </c>
      <c r="E40" s="3">
        <v>3.5999999999999997E-2</v>
      </c>
      <c r="F40" t="s">
        <v>27</v>
      </c>
    </row>
    <row r="41" spans="2:15" x14ac:dyDescent="0.45">
      <c r="B41" t="s">
        <v>25</v>
      </c>
      <c r="E41">
        <v>5</v>
      </c>
      <c r="F41" t="s">
        <v>28</v>
      </c>
    </row>
    <row r="42" spans="2:15" x14ac:dyDescent="0.45">
      <c r="B42" t="s">
        <v>29</v>
      </c>
      <c r="E42">
        <v>2</v>
      </c>
      <c r="F42" t="s">
        <v>28</v>
      </c>
    </row>
    <row r="44" spans="2:15" x14ac:dyDescent="0.45">
      <c r="B44" t="s">
        <v>30</v>
      </c>
      <c r="E44" s="30">
        <f>+$D$1/$H$1*Recon3!E44</f>
        <v>1.8612172606616932</v>
      </c>
    </row>
    <row r="45" spans="2:15" x14ac:dyDescent="0.45">
      <c r="B45" t="s">
        <v>31</v>
      </c>
      <c r="E45" s="30">
        <f>+$D$1/$H$1*Recon3!E45</f>
        <v>9.3060863033084651</v>
      </c>
    </row>
    <row r="46" spans="2:15" x14ac:dyDescent="0.45">
      <c r="B46" t="s">
        <v>32</v>
      </c>
      <c r="E46" s="42">
        <f>+$D$1/$H$1*Recon3!E46</f>
        <v>9.988185204995764</v>
      </c>
      <c r="F46" t="s">
        <v>33</v>
      </c>
      <c r="O46" s="33" t="s">
        <v>74</v>
      </c>
    </row>
  </sheetData>
  <pageMargins left="0.70866141732283472" right="0.70866141732283472" top="0.74803149606299213" bottom="0.74803149606299213" header="0.31496062992125984" footer="0.31496062992125984"/>
  <pageSetup paperSize="9" scale="63" fitToHeight="0" orientation="landscape" r:id="rId1"/>
  <headerFooter>
    <oddHeader>&amp;L&amp;F&amp;C&amp;A&amp;ROFFICIAL</oddHeader>
    <oddFooter>&amp;LPrinted on &amp;D at &amp;T&amp;CPage &amp;P of &amp;N&amp;ROFWAT</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showGridLines="0" workbookViewId="0"/>
  </sheetViews>
  <sheetFormatPr defaultRowHeight="14.25" x14ac:dyDescent="0.45"/>
  <sheetData>
    <row r="1" spans="1:2" x14ac:dyDescent="0.45">
      <c r="A1" t="s">
        <v>205</v>
      </c>
    </row>
    <row r="2" spans="1:2" x14ac:dyDescent="0.45">
      <c r="B2" t="s">
        <v>195</v>
      </c>
    </row>
    <row r="3" spans="1:2" x14ac:dyDescent="0.45">
      <c r="B3" t="s">
        <v>201</v>
      </c>
    </row>
    <row r="4" spans="1:2" x14ac:dyDescent="0.45">
      <c r="B4" t="s">
        <v>202</v>
      </c>
    </row>
    <row r="5" spans="1:2" x14ac:dyDescent="0.45">
      <c r="B5" t="s">
        <v>203</v>
      </c>
    </row>
    <row r="6" spans="1:2" x14ac:dyDescent="0.45">
      <c r="B6" t="s">
        <v>204</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
  <sheetViews>
    <sheetView showGridLines="0" workbookViewId="0"/>
  </sheetViews>
  <sheetFormatPr defaultColWidth="0" defaultRowHeight="14.25" x14ac:dyDescent="0.45"/>
  <cols>
    <col min="1" max="2" width="9.1328125" style="164" customWidth="1"/>
    <col min="3" max="4" width="50.73046875" style="166" customWidth="1"/>
    <col min="5" max="5" width="17.3984375" style="166" customWidth="1"/>
    <col min="6" max="6" width="14.73046875" style="166" customWidth="1"/>
    <col min="16384" max="16384" width="9.1328125" hidden="1"/>
  </cols>
  <sheetData>
    <row r="1" spans="1:6" s="161" customFormat="1" ht="32.25" x14ac:dyDescent="0.45">
      <c r="A1" s="161" t="s">
        <v>195</v>
      </c>
    </row>
    <row r="2" spans="1:6" s="164" customFormat="1" ht="12.75" x14ac:dyDescent="0.35">
      <c r="A2" s="162"/>
      <c r="B2" s="162"/>
      <c r="C2" s="163"/>
      <c r="D2" s="163"/>
      <c r="E2" s="163"/>
      <c r="F2" s="163"/>
    </row>
    <row r="3" spans="1:6" s="164" customFormat="1" ht="15" x14ac:dyDescent="0.35">
      <c r="A3" s="162"/>
      <c r="B3" s="165" t="s">
        <v>196</v>
      </c>
      <c r="C3" s="165" t="s">
        <v>197</v>
      </c>
      <c r="D3" s="165" t="s">
        <v>198</v>
      </c>
      <c r="E3" s="165" t="s">
        <v>199</v>
      </c>
      <c r="F3" s="165" t="s">
        <v>200</v>
      </c>
    </row>
  </sheetData>
  <pageMargins left="0.70866141732283472" right="0.70866141732283472" top="0.74803149606299213" bottom="0.74803149606299213" header="0.31496062992125984" footer="0.31496062992125984"/>
  <pageSetup paperSize="9" scale="86" fitToHeight="0" orientation="landscape" r:id="rId1"/>
  <headerFooter>
    <oddHeader>&amp;L&amp;F&amp;C&amp;A&amp;ROFFICIAL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Normal="100" workbookViewId="0"/>
  </sheetViews>
  <sheetFormatPr defaultColWidth="0" defaultRowHeight="12.75" x14ac:dyDescent="0.35"/>
  <cols>
    <col min="1" max="4" width="1.265625" style="111" customWidth="1"/>
    <col min="5" max="5" width="59.86328125" style="111" customWidth="1"/>
    <col min="6" max="6" width="12.73046875" style="109" customWidth="1"/>
    <col min="7" max="7" width="12.73046875" style="111" customWidth="1"/>
    <col min="8" max="8" width="15.73046875" style="111" customWidth="1"/>
    <col min="9" max="9" width="2.73046875" style="111" customWidth="1"/>
    <col min="10" max="11" width="9.1328125" style="111" hidden="1" customWidth="1"/>
    <col min="12" max="21" width="0" style="111" hidden="1" customWidth="1"/>
    <col min="22" max="16384" width="9.1328125" style="111" hidden="1"/>
  </cols>
  <sheetData>
    <row r="1" spans="1:9" s="110" customFormat="1" ht="25.15" x14ac:dyDescent="0.4">
      <c r="A1" s="114" t="str">
        <f ca="1" xml:space="preserve"> RIGHT(CELL("filename", $A$1), LEN(CELL("filename", $A$1)) - SEARCH("]", CELL("filename", $A$1)))</f>
        <v>Inputs</v>
      </c>
      <c r="B1" s="114"/>
      <c r="C1" s="115"/>
      <c r="D1" s="116"/>
      <c r="E1" s="116"/>
      <c r="F1" s="129"/>
      <c r="G1" s="117"/>
      <c r="H1" s="118"/>
      <c r="I1" s="118"/>
    </row>
    <row r="2" spans="1:9" ht="12.75" customHeight="1" x14ac:dyDescent="0.35">
      <c r="A2" s="119"/>
      <c r="B2" s="119"/>
      <c r="C2" s="120"/>
      <c r="D2" s="105"/>
      <c r="E2" s="105"/>
      <c r="F2" s="130"/>
      <c r="G2" s="121"/>
      <c r="H2" s="105"/>
      <c r="I2" s="105"/>
    </row>
    <row r="3" spans="1:9" ht="12.75" customHeight="1" x14ac:dyDescent="0.35">
      <c r="A3" s="119"/>
      <c r="B3" s="119"/>
      <c r="C3" s="120"/>
      <c r="D3" s="105"/>
      <c r="E3" s="105"/>
      <c r="F3" s="131"/>
      <c r="G3" s="122"/>
      <c r="H3" s="105"/>
      <c r="I3" s="105"/>
    </row>
    <row r="4" spans="1:9" ht="12.75" customHeight="1" x14ac:dyDescent="0.35">
      <c r="A4" s="119"/>
      <c r="B4" s="119"/>
      <c r="C4" s="120"/>
      <c r="D4" s="105"/>
      <c r="E4" s="105"/>
      <c r="F4" s="131"/>
      <c r="G4" s="122"/>
      <c r="H4" s="105"/>
      <c r="I4" s="105"/>
    </row>
    <row r="5" spans="1:9" ht="12.75" customHeight="1" x14ac:dyDescent="0.35">
      <c r="A5" s="119"/>
      <c r="B5" s="119"/>
      <c r="C5" s="120"/>
      <c r="D5" s="105"/>
      <c r="E5" s="105"/>
      <c r="F5" s="132" t="s">
        <v>182</v>
      </c>
      <c r="G5" s="119" t="s">
        <v>166</v>
      </c>
      <c r="H5" s="123"/>
      <c r="I5" s="123"/>
    </row>
    <row r="6" spans="1:9" s="136" customFormat="1" ht="13.15" x14ac:dyDescent="0.35">
      <c r="A6" s="153"/>
      <c r="B6" s="153"/>
      <c r="C6" s="153"/>
      <c r="D6" s="153"/>
      <c r="E6" s="153"/>
      <c r="F6" s="153"/>
      <c r="G6" s="153"/>
      <c r="H6" s="153"/>
      <c r="I6" s="153"/>
    </row>
    <row r="7" spans="1:9" ht="12.75" customHeight="1" x14ac:dyDescent="0.35">
      <c r="A7" s="126"/>
      <c r="B7" s="119"/>
      <c r="C7" s="120"/>
      <c r="D7" s="105"/>
      <c r="E7" s="104"/>
      <c r="F7" s="133"/>
      <c r="G7" s="104"/>
      <c r="H7" s="104"/>
    </row>
    <row r="8" spans="1:9" ht="12.75" customHeight="1" x14ac:dyDescent="0.35">
      <c r="A8" s="126" t="s">
        <v>189</v>
      </c>
      <c r="B8" s="119"/>
      <c r="C8" s="120"/>
      <c r="D8" s="105"/>
      <c r="E8" s="104"/>
      <c r="F8" s="133"/>
      <c r="G8" s="104"/>
      <c r="H8" s="104"/>
    </row>
    <row r="9" spans="1:9" s="136" customFormat="1" ht="12.75" customHeight="1" x14ac:dyDescent="0.35">
      <c r="A9" s="126"/>
      <c r="B9" s="126"/>
      <c r="C9" s="144"/>
      <c r="D9" s="145"/>
      <c r="E9" s="128"/>
      <c r="F9" s="146"/>
      <c r="G9" s="128"/>
      <c r="H9" s="128"/>
    </row>
    <row r="10" spans="1:9" ht="12.75" customHeight="1" x14ac:dyDescent="0.35">
      <c r="A10" s="124"/>
      <c r="B10" s="119"/>
      <c r="C10" s="120"/>
      <c r="D10" s="105"/>
      <c r="E10" s="106" t="s">
        <v>190</v>
      </c>
      <c r="F10" s="134"/>
      <c r="G10" s="127" t="s">
        <v>26</v>
      </c>
      <c r="H10" s="128" t="s">
        <v>188</v>
      </c>
      <c r="I10" s="109"/>
    </row>
    <row r="11" spans="1:9" ht="12.75" customHeight="1" x14ac:dyDescent="0.35">
      <c r="A11" s="124"/>
      <c r="B11" s="119"/>
      <c r="C11" s="120"/>
      <c r="D11" s="105"/>
      <c r="E11" s="106" t="s">
        <v>191</v>
      </c>
      <c r="F11" s="134"/>
      <c r="G11" s="127" t="s">
        <v>26</v>
      </c>
      <c r="H11" s="128" t="s">
        <v>188</v>
      </c>
      <c r="I11" s="109"/>
    </row>
    <row r="12" spans="1:9" ht="12.75" customHeight="1" x14ac:dyDescent="0.35">
      <c r="A12" s="124"/>
      <c r="B12" s="119"/>
      <c r="C12" s="120"/>
      <c r="D12" s="105"/>
      <c r="E12" s="106" t="s">
        <v>192</v>
      </c>
      <c r="F12" s="134"/>
      <c r="G12" s="127" t="s">
        <v>26</v>
      </c>
      <c r="H12" s="128" t="s">
        <v>188</v>
      </c>
      <c r="I12" s="109"/>
    </row>
    <row r="13" spans="1:9" ht="12.75" customHeight="1" x14ac:dyDescent="0.35">
      <c r="A13" s="124"/>
      <c r="B13" s="119"/>
      <c r="C13" s="120"/>
      <c r="D13" s="105"/>
      <c r="E13" s="106" t="s">
        <v>193</v>
      </c>
      <c r="F13" s="134"/>
      <c r="G13" s="127" t="s">
        <v>26</v>
      </c>
      <c r="H13" s="128" t="s">
        <v>188</v>
      </c>
      <c r="I13" s="109"/>
    </row>
    <row r="14" spans="1:9" ht="12.75" customHeight="1" x14ac:dyDescent="0.35">
      <c r="A14" s="124"/>
      <c r="B14" s="119"/>
      <c r="C14" s="120"/>
      <c r="D14" s="105"/>
      <c r="E14" s="106" t="s">
        <v>194</v>
      </c>
      <c r="F14" s="134"/>
      <c r="G14" s="127" t="s">
        <v>26</v>
      </c>
      <c r="H14" s="128" t="s">
        <v>188</v>
      </c>
      <c r="I14" s="109"/>
    </row>
    <row r="15" spans="1:9" ht="12.75" customHeight="1" x14ac:dyDescent="0.35">
      <c r="A15" s="126"/>
      <c r="B15" s="119"/>
      <c r="C15" s="120"/>
      <c r="D15" s="105"/>
      <c r="E15" s="104"/>
      <c r="F15" s="133"/>
      <c r="G15" s="104"/>
      <c r="H15" s="104"/>
    </row>
    <row r="16" spans="1:9" ht="12.75" customHeight="1" x14ac:dyDescent="0.35">
      <c r="A16" s="126" t="s">
        <v>185</v>
      </c>
      <c r="B16" s="119"/>
      <c r="C16" s="120"/>
      <c r="D16" s="105"/>
      <c r="E16" s="104"/>
      <c r="F16" s="133"/>
      <c r="G16" s="104"/>
      <c r="H16" s="104"/>
    </row>
    <row r="17" spans="1:9" s="136" customFormat="1" ht="12.75" customHeight="1" x14ac:dyDescent="0.35">
      <c r="A17" s="126"/>
      <c r="B17" s="126"/>
      <c r="C17" s="144"/>
      <c r="D17" s="145"/>
      <c r="E17" s="128"/>
      <c r="F17" s="146"/>
      <c r="G17" s="128"/>
      <c r="H17" s="128"/>
    </row>
    <row r="18" spans="1:9" ht="12.75" customHeight="1" x14ac:dyDescent="0.35">
      <c r="A18" s="124"/>
      <c r="B18" s="119"/>
      <c r="C18" s="120"/>
      <c r="D18" s="105"/>
      <c r="E18" s="136" t="s">
        <v>207</v>
      </c>
      <c r="F18" s="134">
        <f xml:space="preserve"> 0 - Recon4!B23</f>
        <v>-71.201999999999998</v>
      </c>
      <c r="G18" s="127" t="s">
        <v>26</v>
      </c>
      <c r="H18" s="128" t="s">
        <v>188</v>
      </c>
      <c r="I18" s="109"/>
    </row>
    <row r="19" spans="1:9" ht="12.75" customHeight="1" x14ac:dyDescent="0.35">
      <c r="A19" s="124"/>
      <c r="B19" s="119"/>
      <c r="C19" s="120"/>
      <c r="D19" s="105"/>
      <c r="E19" s="111" t="s">
        <v>208</v>
      </c>
      <c r="F19" s="134">
        <f xml:space="preserve"> 0 -Recon4!B24</f>
        <v>-10.766999999999999</v>
      </c>
      <c r="G19" s="127" t="s">
        <v>26</v>
      </c>
      <c r="H19" s="128" t="s">
        <v>188</v>
      </c>
      <c r="I19" s="109"/>
    </row>
    <row r="20" spans="1:9" ht="12.75" customHeight="1" x14ac:dyDescent="0.35">
      <c r="A20" s="124"/>
      <c r="B20" s="119"/>
      <c r="C20" s="120"/>
      <c r="D20" s="105"/>
      <c r="E20" s="111" t="s">
        <v>209</v>
      </c>
      <c r="F20" s="134">
        <f xml:space="preserve"> 0 - Recon4!B26</f>
        <v>-13.35</v>
      </c>
      <c r="G20" s="127" t="s">
        <v>26</v>
      </c>
      <c r="H20" s="128" t="s">
        <v>188</v>
      </c>
      <c r="I20" s="109"/>
    </row>
    <row r="21" spans="1:9" ht="12.75" customHeight="1" x14ac:dyDescent="0.35">
      <c r="A21" s="124"/>
      <c r="B21" s="119"/>
      <c r="C21" s="120"/>
      <c r="D21" s="105"/>
      <c r="E21" s="111" t="s">
        <v>210</v>
      </c>
      <c r="F21" s="134">
        <f xml:space="preserve"> 0 - Recon4!B27</f>
        <v>-4.45</v>
      </c>
      <c r="G21" s="127" t="s">
        <v>26</v>
      </c>
      <c r="H21" s="128" t="s">
        <v>188</v>
      </c>
      <c r="I21" s="109"/>
    </row>
    <row r="22" spans="1:9" ht="12.75" customHeight="1" x14ac:dyDescent="0.35">
      <c r="A22" s="124"/>
      <c r="B22" s="119"/>
      <c r="C22" s="120"/>
      <c r="D22" s="105"/>
      <c r="E22" s="111" t="s">
        <v>211</v>
      </c>
      <c r="F22" s="134">
        <f xml:space="preserve"> 0 - Recon4!B25</f>
        <v>-9.988185204995764</v>
      </c>
      <c r="G22" s="127" t="s">
        <v>26</v>
      </c>
      <c r="H22" s="128" t="s">
        <v>188</v>
      </c>
      <c r="I22" s="109"/>
    </row>
    <row r="24" spans="1:9" s="136" customFormat="1" ht="13.15" x14ac:dyDescent="0.35">
      <c r="A24" s="153"/>
      <c r="B24" s="153"/>
      <c r="C24" s="153"/>
      <c r="D24" s="153"/>
      <c r="E24" s="153"/>
      <c r="F24" s="153"/>
      <c r="G24" s="153"/>
      <c r="H24" s="153"/>
      <c r="I24" s="153"/>
    </row>
    <row r="25" spans="1:9" s="136" customFormat="1" x14ac:dyDescent="0.35">
      <c r="F25" s="147"/>
      <c r="H25" s="147"/>
      <c r="I25" s="147"/>
    </row>
    <row r="26" spans="1:9" s="136" customFormat="1" x14ac:dyDescent="0.35">
      <c r="F26" s="147"/>
      <c r="H26" s="147"/>
      <c r="I26" s="147"/>
    </row>
    <row r="27" spans="1:9" x14ac:dyDescent="0.35">
      <c r="H27" s="109"/>
      <c r="I27" s="109"/>
    </row>
  </sheetData>
  <conditionalFormatting sqref="F1">
    <cfRule type="expression" dxfId="5" priority="2">
      <formula xml:space="preserve"> $F$1 = "Notionalised"</formula>
    </cfRule>
  </conditionalFormatting>
  <conditionalFormatting sqref="G1">
    <cfRule type="expression" dxfId="4" priority="1">
      <formula xml:space="preserve"> $F$1 = "Notionalised"</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zoomScaleNormal="100" workbookViewId="0"/>
  </sheetViews>
  <sheetFormatPr defaultColWidth="0" defaultRowHeight="12.75" x14ac:dyDescent="0.35"/>
  <cols>
    <col min="1" max="4" width="1.265625" style="111" customWidth="1"/>
    <col min="5" max="5" width="88.265625" style="111" bestFit="1" customWidth="1"/>
    <col min="6" max="6" width="12.73046875" style="109" customWidth="1"/>
    <col min="7" max="7" width="12.73046875" style="111" customWidth="1"/>
    <col min="8" max="8" width="15.73046875" style="111" customWidth="1"/>
    <col min="9" max="9" width="2.73046875" style="111" customWidth="1"/>
    <col min="10" max="11" width="9.1328125" style="111" hidden="1" customWidth="1"/>
    <col min="12" max="21" width="0" style="111" hidden="1" customWidth="1"/>
    <col min="22" max="16384" width="9.1328125" style="111" hidden="1"/>
  </cols>
  <sheetData>
    <row r="1" spans="1:9" s="110" customFormat="1" ht="25.15" x14ac:dyDescent="0.4">
      <c r="A1" s="114" t="str">
        <f ca="1" xml:space="preserve"> RIGHT(CELL("filename", $A$1), LEN(CELL("filename", $A$1)) - SEARCH("]", CELL("filename", $A$1)))</f>
        <v>Calc - Water</v>
      </c>
      <c r="B1" s="114"/>
      <c r="C1" s="115"/>
      <c r="D1" s="116"/>
      <c r="E1" s="116"/>
      <c r="F1" s="129"/>
      <c r="G1" s="117"/>
      <c r="H1" s="118"/>
      <c r="I1" s="118"/>
    </row>
    <row r="2" spans="1:9" ht="12.75" customHeight="1" x14ac:dyDescent="0.35">
      <c r="A2" s="119"/>
      <c r="B2" s="119"/>
      <c r="C2" s="120"/>
      <c r="D2" s="105"/>
      <c r="E2" s="105"/>
      <c r="F2" s="130"/>
      <c r="G2" s="121"/>
      <c r="H2" s="105"/>
      <c r="I2" s="105"/>
    </row>
    <row r="3" spans="1:9" ht="12.75" customHeight="1" x14ac:dyDescent="0.35">
      <c r="A3" s="119"/>
      <c r="B3" s="119"/>
      <c r="C3" s="120"/>
      <c r="D3" s="105"/>
      <c r="E3" s="105"/>
      <c r="F3" s="131"/>
      <c r="G3" s="122"/>
      <c r="H3" s="105"/>
      <c r="I3" s="105"/>
    </row>
    <row r="4" spans="1:9" ht="12.75" customHeight="1" x14ac:dyDescent="0.35">
      <c r="A4" s="119"/>
      <c r="B4" s="119"/>
      <c r="C4" s="120"/>
      <c r="D4" s="105"/>
      <c r="E4" s="105"/>
      <c r="F4" s="131"/>
      <c r="G4" s="122"/>
      <c r="H4" s="105"/>
      <c r="I4" s="105"/>
    </row>
    <row r="5" spans="1:9" ht="12.75" customHeight="1" x14ac:dyDescent="0.35">
      <c r="A5" s="119"/>
      <c r="B5" s="119"/>
      <c r="C5" s="120"/>
      <c r="D5" s="105"/>
      <c r="E5" s="105"/>
      <c r="F5" s="132" t="s">
        <v>182</v>
      </c>
      <c r="G5" s="119" t="s">
        <v>166</v>
      </c>
      <c r="H5" s="123" t="s">
        <v>187</v>
      </c>
      <c r="I5" s="123"/>
    </row>
    <row r="6" spans="1:9" s="136" customFormat="1" ht="12.75" customHeight="1" x14ac:dyDescent="0.35">
      <c r="A6" s="153"/>
      <c r="B6" s="153"/>
      <c r="C6" s="153"/>
      <c r="D6" s="153"/>
      <c r="E6" s="153"/>
      <c r="F6" s="153"/>
      <c r="G6" s="153"/>
      <c r="H6" s="153"/>
      <c r="I6" s="153"/>
    </row>
    <row r="7" spans="1:9" ht="12.75" customHeight="1" x14ac:dyDescent="0.35">
      <c r="A7" s="126"/>
      <c r="B7" s="119"/>
      <c r="C7" s="120"/>
      <c r="D7" s="105"/>
      <c r="E7" s="104"/>
      <c r="F7" s="133"/>
      <c r="G7" s="104"/>
      <c r="H7" s="104"/>
    </row>
    <row r="8" spans="1:9" ht="12.75" customHeight="1" x14ac:dyDescent="0.35">
      <c r="A8" s="126" t="s">
        <v>189</v>
      </c>
      <c r="B8" s="119"/>
      <c r="C8" s="120"/>
      <c r="D8" s="105"/>
      <c r="E8" s="104"/>
      <c r="F8" s="133"/>
      <c r="G8" s="104"/>
      <c r="H8" s="104"/>
    </row>
    <row r="9" spans="1:9" s="136" customFormat="1" ht="12.75" customHeight="1" x14ac:dyDescent="0.35">
      <c r="A9" s="126"/>
      <c r="B9" s="126"/>
      <c r="C9" s="144"/>
      <c r="D9" s="145"/>
      <c r="E9" s="128"/>
      <c r="F9" s="146"/>
      <c r="G9" s="128"/>
      <c r="H9" s="128"/>
    </row>
    <row r="10" spans="1:9" s="125" customFormat="1" ht="12.75" customHeight="1" x14ac:dyDescent="0.45">
      <c r="E10" s="125" t="str">
        <f xml:space="preserve"> Inputs!E$10</f>
        <v>Adjustment 1</v>
      </c>
      <c r="F10" s="154">
        <f xml:space="preserve"> Inputs!F$10</f>
        <v>0</v>
      </c>
      <c r="G10" s="125" t="str">
        <f xml:space="preserve"> Inputs!G$10</f>
        <v>£m</v>
      </c>
      <c r="H10" s="125" t="str">
        <f xml:space="preserve"> Inputs!H$10</f>
        <v>2012/13 FYA RPI</v>
      </c>
    </row>
    <row r="11" spans="1:9" s="125" customFormat="1" ht="12.75" customHeight="1" x14ac:dyDescent="0.45">
      <c r="E11" s="125" t="str">
        <f xml:space="preserve"> Inputs!E$11</f>
        <v>Adjustment 2</v>
      </c>
      <c r="F11" s="154">
        <f xml:space="preserve"> Inputs!F$11</f>
        <v>0</v>
      </c>
      <c r="G11" s="125" t="str">
        <f xml:space="preserve"> Inputs!G$11</f>
        <v>£m</v>
      </c>
      <c r="H11" s="125" t="str">
        <f xml:space="preserve"> Inputs!H$11</f>
        <v>2012/13 FYA RPI</v>
      </c>
    </row>
    <row r="12" spans="1:9" s="125" customFormat="1" ht="12.75" customHeight="1" x14ac:dyDescent="0.45">
      <c r="E12" s="125" t="str">
        <f xml:space="preserve"> Inputs!E$12</f>
        <v>Adjustment 3</v>
      </c>
      <c r="F12" s="154">
        <f xml:space="preserve"> Inputs!F$12</f>
        <v>0</v>
      </c>
      <c r="G12" s="125" t="str">
        <f xml:space="preserve"> Inputs!G$12</f>
        <v>£m</v>
      </c>
      <c r="H12" s="125" t="str">
        <f xml:space="preserve"> Inputs!H$12</f>
        <v>2012/13 FYA RPI</v>
      </c>
    </row>
    <row r="13" spans="1:9" s="125" customFormat="1" ht="12.75" customHeight="1" x14ac:dyDescent="0.45">
      <c r="E13" s="125" t="str">
        <f xml:space="preserve"> Inputs!E$13</f>
        <v>Adjustment 4</v>
      </c>
      <c r="F13" s="154">
        <f xml:space="preserve"> Inputs!F$13</f>
        <v>0</v>
      </c>
      <c r="G13" s="125" t="str">
        <f xml:space="preserve"> Inputs!G$13</f>
        <v>£m</v>
      </c>
      <c r="H13" s="125" t="str">
        <f xml:space="preserve"> Inputs!H$13</f>
        <v>2012/13 FYA RPI</v>
      </c>
    </row>
    <row r="14" spans="1:9" s="125" customFormat="1" ht="12.75" customHeight="1" x14ac:dyDescent="0.45">
      <c r="E14" s="125" t="str">
        <f xml:space="preserve"> Inputs!E$14</f>
        <v>Adjustment 5</v>
      </c>
      <c r="F14" s="154">
        <f xml:space="preserve"> Inputs!F$14</f>
        <v>0</v>
      </c>
      <c r="G14" s="125" t="str">
        <f xml:space="preserve"> Inputs!G$14</f>
        <v>£m</v>
      </c>
      <c r="H14" s="125" t="str">
        <f xml:space="preserve"> Inputs!H$14</f>
        <v>2012/13 FYA RPI</v>
      </c>
    </row>
    <row r="15" spans="1:9" ht="12.75" customHeight="1" x14ac:dyDescent="0.35">
      <c r="A15" s="124"/>
      <c r="B15" s="119"/>
      <c r="C15" s="120"/>
      <c r="D15" s="105"/>
      <c r="E15" s="106"/>
      <c r="F15" s="156"/>
      <c r="G15" s="127"/>
      <c r="H15" s="128"/>
      <c r="I15" s="109"/>
    </row>
    <row r="16" spans="1:9" x14ac:dyDescent="0.35">
      <c r="C16" s="120" t="s">
        <v>186</v>
      </c>
      <c r="F16" s="157"/>
    </row>
    <row r="17" spans="1:9" s="136" customFormat="1" ht="12.75" customHeight="1" x14ac:dyDescent="0.35">
      <c r="A17" s="149"/>
      <c r="B17" s="148"/>
      <c r="C17" s="150"/>
      <c r="D17" s="151"/>
      <c r="E17" s="152" t="str">
        <f xml:space="preserve"> E$10</f>
        <v>Adjustment 1</v>
      </c>
      <c r="F17" s="158">
        <f t="shared" ref="F17:H17" si="0" xml:space="preserve"> F$10</f>
        <v>0</v>
      </c>
      <c r="G17" s="152" t="str">
        <f t="shared" si="0"/>
        <v>£m</v>
      </c>
      <c r="H17" s="152" t="str">
        <f t="shared" si="0"/>
        <v>2012/13 FYA RPI</v>
      </c>
      <c r="I17" s="147"/>
    </row>
    <row r="18" spans="1:9" s="136" customFormat="1" ht="12.75" customHeight="1" x14ac:dyDescent="0.35">
      <c r="A18" s="149"/>
      <c r="B18" s="148"/>
      <c r="C18" s="150"/>
      <c r="D18" s="151"/>
      <c r="E18" s="152" t="str">
        <f xml:space="preserve"> E$11</f>
        <v>Adjustment 2</v>
      </c>
      <c r="F18" s="158">
        <f t="shared" ref="F18:H18" si="1" xml:space="preserve"> F$11</f>
        <v>0</v>
      </c>
      <c r="G18" s="152" t="str">
        <f t="shared" si="1"/>
        <v>£m</v>
      </c>
      <c r="H18" s="152" t="str">
        <f t="shared" si="1"/>
        <v>2012/13 FYA RPI</v>
      </c>
      <c r="I18" s="147"/>
    </row>
    <row r="19" spans="1:9" ht="12.75" customHeight="1" x14ac:dyDescent="0.35">
      <c r="A19" s="124"/>
      <c r="B19" s="119"/>
      <c r="C19" s="120"/>
      <c r="D19" s="105"/>
      <c r="E19" s="152" t="str">
        <f xml:space="preserve"> E$12</f>
        <v>Adjustment 3</v>
      </c>
      <c r="F19" s="159">
        <f xml:space="preserve"> F$12</f>
        <v>0</v>
      </c>
      <c r="G19" s="106" t="str">
        <f xml:space="preserve"> G$12</f>
        <v>£m</v>
      </c>
      <c r="H19" s="106" t="str">
        <f xml:space="preserve"> H$12</f>
        <v>2012/13 FYA RPI</v>
      </c>
      <c r="I19" s="109"/>
    </row>
    <row r="20" spans="1:9" ht="12.75" customHeight="1" x14ac:dyDescent="0.35">
      <c r="A20" s="124"/>
      <c r="B20" s="119"/>
      <c r="C20" s="120"/>
      <c r="D20" s="105"/>
      <c r="E20" s="152" t="str">
        <f xml:space="preserve"> E$13</f>
        <v>Adjustment 4</v>
      </c>
      <c r="F20" s="159">
        <f t="shared" ref="F20:H20" si="2" xml:space="preserve"> F$13</f>
        <v>0</v>
      </c>
      <c r="G20" s="106" t="str">
        <f t="shared" si="2"/>
        <v>£m</v>
      </c>
      <c r="H20" s="106" t="str">
        <f t="shared" si="2"/>
        <v>2012/13 FYA RPI</v>
      </c>
      <c r="I20" s="109"/>
    </row>
    <row r="21" spans="1:9" ht="12.75" customHeight="1" x14ac:dyDescent="0.35">
      <c r="A21" s="124"/>
      <c r="B21" s="119"/>
      <c r="C21" s="120"/>
      <c r="D21" s="105"/>
      <c r="E21" s="152" t="str">
        <f xml:space="preserve"> E$14</f>
        <v>Adjustment 5</v>
      </c>
      <c r="F21" s="159">
        <f t="shared" ref="F21:H21" si="3" xml:space="preserve"> F$14</f>
        <v>0</v>
      </c>
      <c r="G21" s="106" t="str">
        <f t="shared" si="3"/>
        <v>£m</v>
      </c>
      <c r="H21" s="106" t="str">
        <f t="shared" si="3"/>
        <v>2012/13 FYA RPI</v>
      </c>
      <c r="I21" s="109"/>
    </row>
    <row r="22" spans="1:9" s="140" customFormat="1" ht="12.75" customHeight="1" x14ac:dyDescent="0.35">
      <c r="A22" s="142"/>
      <c r="B22" s="137"/>
      <c r="C22" s="138"/>
      <c r="D22" s="139"/>
      <c r="E22" s="155" t="s">
        <v>212</v>
      </c>
      <c r="F22" s="160">
        <f xml:space="preserve"> SUM($F$17:$F$21)</f>
        <v>0</v>
      </c>
      <c r="G22" s="155" t="s">
        <v>26</v>
      </c>
      <c r="H22" s="155" t="s">
        <v>188</v>
      </c>
      <c r="I22" s="141"/>
    </row>
    <row r="23" spans="1:9" ht="12.75" customHeight="1" x14ac:dyDescent="0.35">
      <c r="A23" s="124"/>
      <c r="B23" s="119"/>
      <c r="C23" s="120"/>
      <c r="D23" s="105"/>
      <c r="E23" s="106"/>
      <c r="F23" s="159"/>
      <c r="G23" s="106"/>
      <c r="H23" s="106"/>
      <c r="I23" s="109"/>
    </row>
    <row r="24" spans="1:9" ht="12.75" customHeight="1" x14ac:dyDescent="0.35">
      <c r="A24" s="124"/>
      <c r="B24" s="119"/>
      <c r="C24" s="120" t="s">
        <v>183</v>
      </c>
      <c r="D24" s="105"/>
      <c r="E24" s="106"/>
      <c r="F24" s="156"/>
      <c r="G24" s="127"/>
      <c r="H24" s="128"/>
      <c r="I24" s="109"/>
    </row>
    <row r="25" spans="1:9" ht="12.75" customHeight="1" x14ac:dyDescent="0.35">
      <c r="A25" s="124"/>
      <c r="B25" s="119"/>
      <c r="C25" s="120"/>
      <c r="D25" s="105"/>
      <c r="E25" s="106" t="str">
        <f xml:space="preserve"> E$10</f>
        <v>Adjustment 1</v>
      </c>
      <c r="F25" s="159">
        <f t="shared" ref="F25:H25" si="4" xml:space="preserve"> F$10</f>
        <v>0</v>
      </c>
      <c r="G25" s="106" t="str">
        <f t="shared" si="4"/>
        <v>£m</v>
      </c>
      <c r="H25" s="106" t="str">
        <f t="shared" si="4"/>
        <v>2012/13 FYA RPI</v>
      </c>
      <c r="I25" s="109"/>
    </row>
    <row r="26" spans="1:9" ht="12.75" customHeight="1" x14ac:dyDescent="0.35">
      <c r="A26" s="124"/>
      <c r="B26" s="119"/>
      <c r="C26" s="120"/>
      <c r="D26" s="105"/>
      <c r="E26" s="106" t="str">
        <f xml:space="preserve"> E$11</f>
        <v>Adjustment 2</v>
      </c>
      <c r="F26" s="159">
        <f t="shared" ref="F26:H26" si="5" xml:space="preserve"> F$11</f>
        <v>0</v>
      </c>
      <c r="G26" s="106" t="str">
        <f t="shared" si="5"/>
        <v>£m</v>
      </c>
      <c r="H26" s="106" t="str">
        <f t="shared" si="5"/>
        <v>2012/13 FYA RPI</v>
      </c>
      <c r="I26" s="109"/>
    </row>
    <row r="27" spans="1:9" ht="12.75" customHeight="1" x14ac:dyDescent="0.35">
      <c r="A27" s="124"/>
      <c r="B27" s="119"/>
      <c r="C27" s="120"/>
      <c r="D27" s="105"/>
      <c r="E27" s="106" t="str">
        <f xml:space="preserve"> E$12</f>
        <v>Adjustment 3</v>
      </c>
      <c r="F27" s="159">
        <f t="shared" ref="F27:H27" si="6" xml:space="preserve"> F$12</f>
        <v>0</v>
      </c>
      <c r="G27" s="106" t="str">
        <f t="shared" si="6"/>
        <v>£m</v>
      </c>
      <c r="H27" s="106" t="str">
        <f t="shared" si="6"/>
        <v>2012/13 FYA RPI</v>
      </c>
      <c r="I27" s="109"/>
    </row>
    <row r="28" spans="1:9" ht="12.75" customHeight="1" x14ac:dyDescent="0.35">
      <c r="A28" s="124"/>
      <c r="B28" s="119"/>
      <c r="C28" s="120"/>
      <c r="D28" s="105"/>
      <c r="E28" s="106" t="str">
        <f xml:space="preserve"> E$13</f>
        <v>Adjustment 4</v>
      </c>
      <c r="F28" s="159">
        <f t="shared" ref="F28:H28" si="7" xml:space="preserve"> F$13</f>
        <v>0</v>
      </c>
      <c r="G28" s="106" t="str">
        <f t="shared" si="7"/>
        <v>£m</v>
      </c>
      <c r="H28" s="106" t="str">
        <f t="shared" si="7"/>
        <v>2012/13 FYA RPI</v>
      </c>
      <c r="I28" s="109"/>
    </row>
    <row r="29" spans="1:9" s="140" customFormat="1" ht="12.75" customHeight="1" x14ac:dyDescent="0.35">
      <c r="A29" s="142"/>
      <c r="B29" s="137"/>
      <c r="C29" s="138"/>
      <c r="D29" s="139"/>
      <c r="E29" s="155" t="s">
        <v>213</v>
      </c>
      <c r="F29" s="160">
        <f xml:space="preserve"> SUM($F$25:$F$28)</f>
        <v>0</v>
      </c>
      <c r="G29" s="155" t="s">
        <v>26</v>
      </c>
      <c r="H29" s="155" t="s">
        <v>188</v>
      </c>
      <c r="I29" s="141"/>
    </row>
    <row r="30" spans="1:9" ht="12.75" customHeight="1" x14ac:dyDescent="0.35">
      <c r="A30" s="124"/>
      <c r="B30" s="119"/>
      <c r="C30" s="120"/>
      <c r="D30" s="105"/>
      <c r="E30" s="106"/>
      <c r="F30" s="159"/>
      <c r="G30" s="127"/>
      <c r="H30" s="128"/>
      <c r="I30" s="109"/>
    </row>
    <row r="31" spans="1:9" ht="12.75" customHeight="1" x14ac:dyDescent="0.35">
      <c r="A31" s="124"/>
      <c r="B31" s="119"/>
      <c r="C31" s="120" t="s">
        <v>184</v>
      </c>
      <c r="D31" s="105"/>
      <c r="E31" s="106"/>
      <c r="F31" s="159"/>
      <c r="G31" s="127"/>
      <c r="H31" s="128"/>
      <c r="I31" s="109"/>
    </row>
    <row r="32" spans="1:9" ht="12.75" customHeight="1" x14ac:dyDescent="0.35">
      <c r="A32" s="124"/>
      <c r="B32" s="119"/>
      <c r="C32" s="120"/>
      <c r="D32" s="105"/>
      <c r="E32" s="106" t="str">
        <f xml:space="preserve"> E$14</f>
        <v>Adjustment 5</v>
      </c>
      <c r="F32" s="159">
        <f t="shared" ref="F32:H32" si="8" xml:space="preserve"> F$14</f>
        <v>0</v>
      </c>
      <c r="G32" s="106" t="str">
        <f t="shared" si="8"/>
        <v>£m</v>
      </c>
      <c r="H32" s="106" t="str">
        <f t="shared" si="8"/>
        <v>2012/13 FYA RPI</v>
      </c>
      <c r="I32" s="109"/>
    </row>
    <row r="33" spans="1:9" s="140" customFormat="1" ht="12.75" customHeight="1" x14ac:dyDescent="0.35">
      <c r="A33" s="142"/>
      <c r="B33" s="137"/>
      <c r="C33" s="138"/>
      <c r="D33" s="139"/>
      <c r="E33" s="155" t="s">
        <v>214</v>
      </c>
      <c r="F33" s="160">
        <f xml:space="preserve"> $F$32</f>
        <v>0</v>
      </c>
      <c r="G33" s="155" t="s">
        <v>26</v>
      </c>
      <c r="H33" s="155" t="s">
        <v>188</v>
      </c>
      <c r="I33" s="141"/>
    </row>
    <row r="34" spans="1:9" ht="12.75" customHeight="1" x14ac:dyDescent="0.35">
      <c r="A34" s="124"/>
      <c r="B34" s="119"/>
      <c r="C34" s="120"/>
      <c r="D34" s="105"/>
      <c r="E34" s="106"/>
      <c r="F34" s="135"/>
      <c r="G34" s="127"/>
      <c r="H34" s="128"/>
      <c r="I34" s="109"/>
    </row>
    <row r="35" spans="1:9" s="136" customFormat="1" ht="12.75" customHeight="1" x14ac:dyDescent="0.35">
      <c r="A35" s="153"/>
      <c r="B35" s="153"/>
      <c r="C35" s="153"/>
      <c r="D35" s="153"/>
      <c r="E35" s="153"/>
      <c r="F35" s="153"/>
      <c r="G35" s="153"/>
      <c r="H35" s="153"/>
      <c r="I35" s="153"/>
    </row>
    <row r="36" spans="1:9" x14ac:dyDescent="0.35">
      <c r="F36" s="135"/>
      <c r="H36" s="112"/>
      <c r="I36" s="112"/>
    </row>
    <row r="37" spans="1:9" x14ac:dyDescent="0.35">
      <c r="F37" s="135"/>
    </row>
    <row r="38" spans="1:9" ht="12.75" customHeight="1" x14ac:dyDescent="0.35">
      <c r="F38" s="135"/>
    </row>
    <row r="39" spans="1:9" x14ac:dyDescent="0.35">
      <c r="F39" s="135"/>
      <c r="H39" s="109"/>
      <c r="I39" s="109"/>
    </row>
    <row r="40" spans="1:9" x14ac:dyDescent="0.35">
      <c r="H40" s="113"/>
      <c r="I40" s="113"/>
    </row>
    <row r="44" spans="1:9" x14ac:dyDescent="0.35">
      <c r="H44" s="109"/>
      <c r="I44" s="109"/>
    </row>
    <row r="45" spans="1:9" x14ac:dyDescent="0.35">
      <c r="H45" s="109"/>
      <c r="I45" s="109"/>
    </row>
    <row r="46" spans="1:9" x14ac:dyDescent="0.35">
      <c r="H46" s="109"/>
      <c r="I46" s="109"/>
    </row>
  </sheetData>
  <conditionalFormatting sqref="F1">
    <cfRule type="expression" dxfId="3" priority="2">
      <formula xml:space="preserve"> $F$1 = "Notionalised"</formula>
    </cfRule>
  </conditionalFormatting>
  <conditionalFormatting sqref="G1">
    <cfRule type="expression" dxfId="2" priority="1">
      <formula xml:space="preserve"> $F$1 = "Notionalised"</formula>
    </cfRule>
  </conditionalFormatting>
  <pageMargins left="0.70866141732283472" right="0.70866141732283472" top="0.74803149606299213" bottom="0.74803149606299213" header="0.31496062992125984" footer="0.31496062992125984"/>
  <pageSetup paperSize="9" scale="95" fitToHeight="0" orientation="landscape" r:id="rId1"/>
  <headerFooter>
    <oddHeader>&amp;L&amp;F&amp;C&amp;A&amp;ROFFICIAL</oddHeader>
    <oddFooter>&amp;LPrinted on &amp;D at &amp;T&amp;CPage &amp;P of &amp;N&amp;ROFWAT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zoomScaleNormal="100" workbookViewId="0"/>
  </sheetViews>
  <sheetFormatPr defaultColWidth="0" defaultRowHeight="12.75" x14ac:dyDescent="0.35"/>
  <cols>
    <col min="1" max="4" width="1.265625" style="111" customWidth="1"/>
    <col min="5" max="5" width="93.265625" style="111" bestFit="1" customWidth="1"/>
    <col min="6" max="6" width="12.73046875" style="109" customWidth="1"/>
    <col min="7" max="7" width="12.73046875" style="111" customWidth="1"/>
    <col min="8" max="8" width="15.73046875" style="111" customWidth="1"/>
    <col min="9" max="9" width="2.73046875" style="111" customWidth="1"/>
    <col min="10" max="11" width="9.1328125" style="111" hidden="1" customWidth="1"/>
    <col min="12" max="21" width="0" style="111" hidden="1" customWidth="1"/>
    <col min="22" max="16384" width="9.1328125" style="111" hidden="1"/>
  </cols>
  <sheetData>
    <row r="1" spans="1:9" s="110" customFormat="1" ht="25.15" x14ac:dyDescent="0.4">
      <c r="A1" s="114" t="str">
        <f ca="1" xml:space="preserve"> RIGHT(CELL("filename", $A$1), LEN(CELL("filename", $A$1)) - SEARCH("]", CELL("filename", $A$1)))</f>
        <v>Calc - Waste</v>
      </c>
      <c r="B1" s="114"/>
      <c r="C1" s="115"/>
      <c r="D1" s="116"/>
      <c r="E1" s="116"/>
      <c r="F1" s="129"/>
      <c r="G1" s="117"/>
      <c r="H1" s="118"/>
      <c r="I1" s="118"/>
    </row>
    <row r="2" spans="1:9" ht="12.75" customHeight="1" x14ac:dyDescent="0.35">
      <c r="A2" s="119"/>
      <c r="B2" s="119"/>
      <c r="C2" s="120"/>
      <c r="D2" s="105"/>
      <c r="E2" s="105"/>
      <c r="F2" s="130"/>
      <c r="G2" s="121"/>
      <c r="H2" s="105"/>
      <c r="I2" s="105"/>
    </row>
    <row r="3" spans="1:9" ht="12.75" customHeight="1" x14ac:dyDescent="0.35">
      <c r="A3" s="119"/>
      <c r="B3" s="119"/>
      <c r="C3" s="120"/>
      <c r="D3" s="105"/>
      <c r="E3" s="105"/>
      <c r="F3" s="131"/>
      <c r="G3" s="122"/>
      <c r="H3" s="105"/>
      <c r="I3" s="105"/>
    </row>
    <row r="4" spans="1:9" ht="12.75" customHeight="1" x14ac:dyDescent="0.35">
      <c r="A4" s="119"/>
      <c r="B4" s="119"/>
      <c r="C4" s="120"/>
      <c r="D4" s="105"/>
      <c r="E4" s="105"/>
      <c r="F4" s="131"/>
      <c r="G4" s="122"/>
      <c r="H4" s="105"/>
      <c r="I4" s="105"/>
    </row>
    <row r="5" spans="1:9" ht="12.75" customHeight="1" x14ac:dyDescent="0.35">
      <c r="A5" s="119"/>
      <c r="B5" s="119"/>
      <c r="C5" s="120"/>
      <c r="D5" s="105"/>
      <c r="E5" s="105"/>
      <c r="F5" s="132" t="s">
        <v>182</v>
      </c>
      <c r="G5" s="119" t="s">
        <v>166</v>
      </c>
      <c r="H5" s="123" t="s">
        <v>187</v>
      </c>
      <c r="I5" s="123"/>
    </row>
    <row r="6" spans="1:9" s="136" customFormat="1" ht="12.75" customHeight="1" x14ac:dyDescent="0.35">
      <c r="A6" s="153"/>
      <c r="B6" s="153"/>
      <c r="C6" s="153"/>
      <c r="D6" s="153"/>
      <c r="E6" s="153"/>
      <c r="F6" s="153"/>
      <c r="G6" s="153"/>
      <c r="H6" s="153"/>
      <c r="I6" s="153"/>
    </row>
    <row r="7" spans="1:9" ht="12.75" customHeight="1" x14ac:dyDescent="0.35">
      <c r="A7" s="126"/>
      <c r="B7" s="119"/>
      <c r="C7" s="120"/>
      <c r="D7" s="105"/>
      <c r="E7" s="104"/>
      <c r="F7" s="133"/>
      <c r="G7" s="104"/>
      <c r="H7" s="104"/>
    </row>
    <row r="8" spans="1:9" ht="12.75" customHeight="1" x14ac:dyDescent="0.35">
      <c r="A8" s="126" t="s">
        <v>185</v>
      </c>
      <c r="B8" s="119"/>
      <c r="C8" s="120"/>
      <c r="D8" s="105"/>
      <c r="E8" s="104"/>
      <c r="F8" s="133"/>
      <c r="G8" s="104"/>
      <c r="H8" s="104"/>
    </row>
    <row r="9" spans="1:9" s="136" customFormat="1" ht="12.75" customHeight="1" x14ac:dyDescent="0.35">
      <c r="A9" s="126"/>
      <c r="B9" s="126"/>
      <c r="C9" s="144"/>
      <c r="D9" s="145"/>
      <c r="E9" s="128"/>
      <c r="F9" s="146"/>
      <c r="G9" s="128"/>
      <c r="H9" s="128"/>
    </row>
    <row r="10" spans="1:9" s="125" customFormat="1" ht="12.75" customHeight="1" x14ac:dyDescent="0.45">
      <c r="A10" s="125">
        <f xml:space="preserve"> Inputs!A$18</f>
        <v>0</v>
      </c>
      <c r="B10" s="125">
        <f xml:space="preserve"> Inputs!B$18</f>
        <v>0</v>
      </c>
      <c r="C10" s="125">
        <f xml:space="preserve"> Inputs!C$18</f>
        <v>0</v>
      </c>
      <c r="D10" s="125">
        <f xml:space="preserve"> Inputs!D$18</f>
        <v>0</v>
      </c>
      <c r="E10" s="125" t="str">
        <f xml:space="preserve"> Inputs!E$18</f>
        <v>Rebate relating to AMP5 serviceability shortfall and AMP6 ODI penalty</v>
      </c>
      <c r="F10" s="154">
        <f xml:space="preserve"> Inputs!F$18</f>
        <v>-71.201999999999998</v>
      </c>
      <c r="G10" s="125" t="str">
        <f xml:space="preserve"> Inputs!G$18</f>
        <v>£m</v>
      </c>
      <c r="H10" s="125" t="str">
        <f xml:space="preserve"> Inputs!H$18</f>
        <v>2012/13 FYA RPI</v>
      </c>
    </row>
    <row r="11" spans="1:9" s="125" customFormat="1" ht="12.75" customHeight="1" x14ac:dyDescent="0.45">
      <c r="A11" s="125">
        <f xml:space="preserve"> Inputs!A$19</f>
        <v>0</v>
      </c>
      <c r="B11" s="125">
        <f xml:space="preserve"> Inputs!B$19</f>
        <v>0</v>
      </c>
      <c r="C11" s="125">
        <f xml:space="preserve"> Inputs!C$19</f>
        <v>0</v>
      </c>
      <c r="D11" s="125">
        <f xml:space="preserve"> Inputs!D$19</f>
        <v>0</v>
      </c>
      <c r="E11" s="125" t="str">
        <f xml:space="preserve"> Inputs!E$19</f>
        <v>Additional rebate to ensure NPV equates to that of RCV log down</v>
      </c>
      <c r="F11" s="154">
        <f xml:space="preserve"> Inputs!F$19</f>
        <v>-10.766999999999999</v>
      </c>
      <c r="G11" s="125" t="str">
        <f xml:space="preserve"> Inputs!G$19</f>
        <v>£m</v>
      </c>
      <c r="H11" s="125" t="str">
        <f xml:space="preserve"> Inputs!H$19</f>
        <v>2012/13 FYA RPI</v>
      </c>
    </row>
    <row r="12" spans="1:9" s="125" customFormat="1" ht="12.75" customHeight="1" x14ac:dyDescent="0.45">
      <c r="A12" s="125">
        <f xml:space="preserve"> Inputs!A$20</f>
        <v>0</v>
      </c>
      <c r="B12" s="125">
        <f xml:space="preserve"> Inputs!B$20</f>
        <v>0</v>
      </c>
      <c r="C12" s="125">
        <f xml:space="preserve"> Inputs!C$20</f>
        <v>0</v>
      </c>
      <c r="D12" s="125">
        <f xml:space="preserve"> Inputs!D$20</f>
        <v>0</v>
      </c>
      <c r="E12" s="125" t="str">
        <f xml:space="preserve"> Inputs!E$20</f>
        <v>Rebate in lieu of RCV log down relating to corrective actions spend</v>
      </c>
      <c r="F12" s="154">
        <f xml:space="preserve"> Inputs!F$20</f>
        <v>-13.35</v>
      </c>
      <c r="G12" s="125" t="str">
        <f xml:space="preserve"> Inputs!G$20</f>
        <v>£m</v>
      </c>
      <c r="H12" s="125" t="str">
        <f xml:space="preserve"> Inputs!H$20</f>
        <v>2012/13 FYA RPI</v>
      </c>
    </row>
    <row r="13" spans="1:9" s="125" customFormat="1" ht="12.75" customHeight="1" x14ac:dyDescent="0.45">
      <c r="A13" s="125">
        <f xml:space="preserve"> Inputs!A$21</f>
        <v>0</v>
      </c>
      <c r="B13" s="125">
        <f xml:space="preserve"> Inputs!B$21</f>
        <v>0</v>
      </c>
      <c r="C13" s="125">
        <f xml:space="preserve"> Inputs!C$21</f>
        <v>0</v>
      </c>
      <c r="D13" s="125">
        <f xml:space="preserve"> Inputs!D$21</f>
        <v>0</v>
      </c>
      <c r="E13" s="125" t="str">
        <f xml:space="preserve"> Inputs!E$21</f>
        <v>Additional compensatory payment approved by SRN board</v>
      </c>
      <c r="F13" s="154">
        <f xml:space="preserve"> Inputs!F$21</f>
        <v>-4.45</v>
      </c>
      <c r="G13" s="125" t="str">
        <f xml:space="preserve"> Inputs!G$21</f>
        <v>£m</v>
      </c>
      <c r="H13" s="125" t="str">
        <f xml:space="preserve"> Inputs!H$21</f>
        <v>2012/13 FYA RPI</v>
      </c>
    </row>
    <row r="14" spans="1:9" s="125" customFormat="1" ht="12.75" customHeight="1" x14ac:dyDescent="0.45">
      <c r="A14" s="125">
        <f xml:space="preserve"> Inputs!A$22</f>
        <v>0</v>
      </c>
      <c r="B14" s="125">
        <f xml:space="preserve"> Inputs!B$22</f>
        <v>0</v>
      </c>
      <c r="C14" s="125">
        <f xml:space="preserve"> Inputs!C$22</f>
        <v>0</v>
      </c>
      <c r="D14" s="125">
        <f xml:space="preserve"> Inputs!D$22</f>
        <v>0</v>
      </c>
      <c r="E14" s="125" t="str">
        <f xml:space="preserve"> Inputs!E$22</f>
        <v>Year 1 rebate to restore value of late AMP5 serviceability shortfall</v>
      </c>
      <c r="F14" s="154">
        <f xml:space="preserve"> Inputs!F$22</f>
        <v>-9.988185204995764</v>
      </c>
      <c r="G14" s="125" t="str">
        <f xml:space="preserve"> Inputs!G$22</f>
        <v>£m</v>
      </c>
      <c r="H14" s="125" t="str">
        <f xml:space="preserve"> Inputs!H$22</f>
        <v>2012/13 FYA RPI</v>
      </c>
    </row>
    <row r="15" spans="1:9" ht="12.75" customHeight="1" x14ac:dyDescent="0.35">
      <c r="A15" s="124"/>
      <c r="B15" s="119"/>
      <c r="C15" s="120"/>
      <c r="D15" s="105"/>
      <c r="E15" s="106"/>
      <c r="F15" s="156"/>
      <c r="G15" s="127"/>
      <c r="H15" s="128"/>
      <c r="I15" s="109"/>
    </row>
    <row r="16" spans="1:9" x14ac:dyDescent="0.35">
      <c r="C16" s="120" t="s">
        <v>186</v>
      </c>
      <c r="F16" s="157"/>
    </row>
    <row r="17" spans="1:9" s="136" customFormat="1" ht="12.75" customHeight="1" x14ac:dyDescent="0.35">
      <c r="A17" s="149"/>
      <c r="B17" s="148"/>
      <c r="C17" s="150"/>
      <c r="D17" s="151"/>
      <c r="E17" s="152" t="str">
        <f xml:space="preserve"> E$10</f>
        <v>Rebate relating to AMP5 serviceability shortfall and AMP6 ODI penalty</v>
      </c>
      <c r="F17" s="158">
        <f t="shared" ref="F17:H17" si="0" xml:space="preserve"> F$10</f>
        <v>-71.201999999999998</v>
      </c>
      <c r="G17" s="152" t="str">
        <f t="shared" si="0"/>
        <v>£m</v>
      </c>
      <c r="H17" s="152" t="str">
        <f t="shared" si="0"/>
        <v>2012/13 FYA RPI</v>
      </c>
      <c r="I17" s="147"/>
    </row>
    <row r="18" spans="1:9" s="136" customFormat="1" ht="12.75" customHeight="1" x14ac:dyDescent="0.35">
      <c r="A18" s="149"/>
      <c r="B18" s="148"/>
      <c r="C18" s="150"/>
      <c r="D18" s="151"/>
      <c r="E18" s="152" t="str">
        <f xml:space="preserve"> E$11</f>
        <v>Additional rebate to ensure NPV equates to that of RCV log down</v>
      </c>
      <c r="F18" s="158">
        <f t="shared" ref="F18:H18" si="1" xml:space="preserve"> F$11</f>
        <v>-10.766999999999999</v>
      </c>
      <c r="G18" s="152" t="str">
        <f t="shared" si="1"/>
        <v>£m</v>
      </c>
      <c r="H18" s="152" t="str">
        <f t="shared" si="1"/>
        <v>2012/13 FYA RPI</v>
      </c>
      <c r="I18" s="147"/>
    </row>
    <row r="19" spans="1:9" ht="12.75" customHeight="1" x14ac:dyDescent="0.35">
      <c r="A19" s="124"/>
      <c r="B19" s="119"/>
      <c r="C19" s="120"/>
      <c r="D19" s="105"/>
      <c r="E19" s="152" t="str">
        <f xml:space="preserve"> E$12</f>
        <v>Rebate in lieu of RCV log down relating to corrective actions spend</v>
      </c>
      <c r="F19" s="159">
        <f t="shared" ref="F19:H19" si="2" xml:space="preserve"> F$12</f>
        <v>-13.35</v>
      </c>
      <c r="G19" s="106" t="str">
        <f t="shared" si="2"/>
        <v>£m</v>
      </c>
      <c r="H19" s="106" t="str">
        <f t="shared" si="2"/>
        <v>2012/13 FYA RPI</v>
      </c>
      <c r="I19" s="109"/>
    </row>
    <row r="20" spans="1:9" ht="12.75" customHeight="1" x14ac:dyDescent="0.35">
      <c r="A20" s="124"/>
      <c r="B20" s="119"/>
      <c r="C20" s="120"/>
      <c r="D20" s="105"/>
      <c r="E20" s="152" t="str">
        <f xml:space="preserve"> E$13</f>
        <v>Additional compensatory payment approved by SRN board</v>
      </c>
      <c r="F20" s="159">
        <f t="shared" ref="F20:H20" si="3" xml:space="preserve"> F$13</f>
        <v>-4.45</v>
      </c>
      <c r="G20" s="106" t="str">
        <f t="shared" si="3"/>
        <v>£m</v>
      </c>
      <c r="H20" s="106" t="str">
        <f t="shared" si="3"/>
        <v>2012/13 FYA RPI</v>
      </c>
      <c r="I20" s="109"/>
    </row>
    <row r="21" spans="1:9" ht="12.75" customHeight="1" x14ac:dyDescent="0.35">
      <c r="A21" s="124"/>
      <c r="B21" s="119"/>
      <c r="C21" s="120"/>
      <c r="D21" s="105"/>
      <c r="E21" s="152" t="str">
        <f xml:space="preserve"> E$14</f>
        <v>Year 1 rebate to restore value of late AMP5 serviceability shortfall</v>
      </c>
      <c r="F21" s="159">
        <f xml:space="preserve"> F$14</f>
        <v>-9.988185204995764</v>
      </c>
      <c r="G21" s="106" t="str">
        <f xml:space="preserve"> G$14</f>
        <v>£m</v>
      </c>
      <c r="H21" s="106" t="str">
        <f xml:space="preserve"> H$14</f>
        <v>2012/13 FYA RPI</v>
      </c>
      <c r="I21" s="109"/>
    </row>
    <row r="22" spans="1:9" s="140" customFormat="1" ht="12.75" customHeight="1" x14ac:dyDescent="0.35">
      <c r="A22" s="142"/>
      <c r="B22" s="137"/>
      <c r="C22" s="138"/>
      <c r="D22" s="139"/>
      <c r="E22" s="155" t="s">
        <v>215</v>
      </c>
      <c r="F22" s="160">
        <f xml:space="preserve"> SUM($F$17:$F$21)</f>
        <v>-109.75718520499575</v>
      </c>
      <c r="G22" s="155" t="s">
        <v>26</v>
      </c>
      <c r="H22" s="155" t="s">
        <v>188</v>
      </c>
      <c r="I22" s="141"/>
    </row>
    <row r="23" spans="1:9" ht="12.75" customHeight="1" x14ac:dyDescent="0.35">
      <c r="A23" s="124"/>
      <c r="B23" s="119"/>
      <c r="C23" s="120"/>
      <c r="D23" s="105"/>
      <c r="E23" s="106"/>
      <c r="F23" s="159"/>
      <c r="G23" s="106"/>
      <c r="H23" s="106"/>
      <c r="I23" s="109"/>
    </row>
    <row r="24" spans="1:9" ht="12.75" customHeight="1" x14ac:dyDescent="0.35">
      <c r="A24" s="124"/>
      <c r="B24" s="119"/>
      <c r="C24" s="120" t="s">
        <v>183</v>
      </c>
      <c r="D24" s="105"/>
      <c r="E24" s="106"/>
      <c r="F24" s="156"/>
      <c r="G24" s="127"/>
      <c r="H24" s="128"/>
      <c r="I24" s="109"/>
    </row>
    <row r="25" spans="1:9" ht="12.75" customHeight="1" x14ac:dyDescent="0.35">
      <c r="A25" s="124"/>
      <c r="B25" s="119"/>
      <c r="C25" s="120"/>
      <c r="D25" s="105"/>
      <c r="E25" s="106" t="str">
        <f xml:space="preserve"> E$10</f>
        <v>Rebate relating to AMP5 serviceability shortfall and AMP6 ODI penalty</v>
      </c>
      <c r="F25" s="159">
        <f t="shared" ref="F25:H25" si="4" xml:space="preserve"> F$10</f>
        <v>-71.201999999999998</v>
      </c>
      <c r="G25" s="106" t="str">
        <f t="shared" si="4"/>
        <v>£m</v>
      </c>
      <c r="H25" s="106" t="str">
        <f t="shared" si="4"/>
        <v>2012/13 FYA RPI</v>
      </c>
      <c r="I25" s="109"/>
    </row>
    <row r="26" spans="1:9" ht="12.75" customHeight="1" x14ac:dyDescent="0.35">
      <c r="A26" s="124"/>
      <c r="B26" s="119"/>
      <c r="C26" s="120"/>
      <c r="D26" s="105"/>
      <c r="E26" s="106" t="str">
        <f xml:space="preserve"> E$11</f>
        <v>Additional rebate to ensure NPV equates to that of RCV log down</v>
      </c>
      <c r="F26" s="159">
        <f t="shared" ref="F26:H26" si="5" xml:space="preserve"> F$11</f>
        <v>-10.766999999999999</v>
      </c>
      <c r="G26" s="106" t="str">
        <f t="shared" si="5"/>
        <v>£m</v>
      </c>
      <c r="H26" s="106" t="str">
        <f t="shared" si="5"/>
        <v>2012/13 FYA RPI</v>
      </c>
      <c r="I26" s="109"/>
    </row>
    <row r="27" spans="1:9" ht="12.75" customHeight="1" x14ac:dyDescent="0.35">
      <c r="A27" s="124"/>
      <c r="B27" s="119"/>
      <c r="C27" s="120"/>
      <c r="D27" s="105"/>
      <c r="E27" s="106" t="str">
        <f xml:space="preserve"> E$12</f>
        <v>Rebate in lieu of RCV log down relating to corrective actions spend</v>
      </c>
      <c r="F27" s="159">
        <f t="shared" ref="F27:H27" si="6" xml:space="preserve"> F$12</f>
        <v>-13.35</v>
      </c>
      <c r="G27" s="106" t="str">
        <f t="shared" si="6"/>
        <v>£m</v>
      </c>
      <c r="H27" s="106" t="str">
        <f t="shared" si="6"/>
        <v>2012/13 FYA RPI</v>
      </c>
      <c r="I27" s="109"/>
    </row>
    <row r="28" spans="1:9" ht="12.75" customHeight="1" x14ac:dyDescent="0.35">
      <c r="A28" s="124"/>
      <c r="B28" s="119"/>
      <c r="C28" s="120"/>
      <c r="D28" s="105"/>
      <c r="E28" s="106" t="str">
        <f xml:space="preserve"> E$13</f>
        <v>Additional compensatory payment approved by SRN board</v>
      </c>
      <c r="F28" s="159">
        <f t="shared" ref="F28:H28" si="7" xml:space="preserve"> F$13</f>
        <v>-4.45</v>
      </c>
      <c r="G28" s="106" t="str">
        <f t="shared" si="7"/>
        <v>£m</v>
      </c>
      <c r="H28" s="106" t="str">
        <f t="shared" si="7"/>
        <v>2012/13 FYA RPI</v>
      </c>
      <c r="I28" s="109"/>
    </row>
    <row r="29" spans="1:9" s="140" customFormat="1" ht="12.75" customHeight="1" x14ac:dyDescent="0.35">
      <c r="A29" s="142"/>
      <c r="B29" s="137"/>
      <c r="C29" s="138"/>
      <c r="D29" s="139"/>
      <c r="E29" s="155" t="s">
        <v>216</v>
      </c>
      <c r="F29" s="160">
        <f xml:space="preserve"> SUM($F$25:$F$28)</f>
        <v>-99.768999999999991</v>
      </c>
      <c r="G29" s="155" t="s">
        <v>26</v>
      </c>
      <c r="H29" s="155" t="s">
        <v>188</v>
      </c>
      <c r="I29" s="141"/>
    </row>
    <row r="30" spans="1:9" ht="12.75" customHeight="1" x14ac:dyDescent="0.35">
      <c r="A30" s="124"/>
      <c r="B30" s="119"/>
      <c r="C30" s="120"/>
      <c r="D30" s="105"/>
      <c r="E30" s="106"/>
      <c r="F30" s="159"/>
      <c r="G30" s="127"/>
      <c r="H30" s="128"/>
      <c r="I30" s="109"/>
    </row>
    <row r="31" spans="1:9" ht="12.75" customHeight="1" x14ac:dyDescent="0.35">
      <c r="A31" s="124"/>
      <c r="B31" s="119"/>
      <c r="C31" s="120" t="s">
        <v>184</v>
      </c>
      <c r="D31" s="105"/>
      <c r="E31" s="106"/>
      <c r="F31" s="159"/>
      <c r="G31" s="127"/>
      <c r="H31" s="128"/>
      <c r="I31" s="109"/>
    </row>
    <row r="32" spans="1:9" ht="12.75" customHeight="1" x14ac:dyDescent="0.35">
      <c r="A32" s="124"/>
      <c r="B32" s="119"/>
      <c r="C32" s="120"/>
      <c r="D32" s="105"/>
      <c r="E32" s="106" t="str">
        <f xml:space="preserve"> E$14</f>
        <v>Year 1 rebate to restore value of late AMP5 serviceability shortfall</v>
      </c>
      <c r="F32" s="159">
        <f xml:space="preserve"> F$14</f>
        <v>-9.988185204995764</v>
      </c>
      <c r="G32" s="106" t="str">
        <f xml:space="preserve"> G$14</f>
        <v>£m</v>
      </c>
      <c r="H32" s="106" t="str">
        <f xml:space="preserve"> H$14</f>
        <v>2012/13 FYA RPI</v>
      </c>
      <c r="I32" s="109"/>
    </row>
    <row r="33" spans="1:9" s="140" customFormat="1" ht="12.75" customHeight="1" x14ac:dyDescent="0.35">
      <c r="A33" s="142"/>
      <c r="B33" s="137"/>
      <c r="C33" s="138"/>
      <c r="D33" s="139"/>
      <c r="E33" s="155" t="s">
        <v>217</v>
      </c>
      <c r="F33" s="160">
        <f xml:space="preserve"> $F$32</f>
        <v>-9.988185204995764</v>
      </c>
      <c r="G33" s="155" t="s">
        <v>26</v>
      </c>
      <c r="H33" s="155" t="s">
        <v>188</v>
      </c>
      <c r="I33" s="141"/>
    </row>
    <row r="34" spans="1:9" ht="12.75" customHeight="1" x14ac:dyDescent="0.35">
      <c r="A34" s="124"/>
      <c r="B34" s="119"/>
      <c r="C34" s="120"/>
      <c r="D34" s="105"/>
      <c r="E34" s="106"/>
      <c r="F34" s="135"/>
      <c r="G34" s="127"/>
      <c r="H34" s="128"/>
      <c r="I34" s="109"/>
    </row>
    <row r="35" spans="1:9" s="136" customFormat="1" ht="12.75" customHeight="1" x14ac:dyDescent="0.35">
      <c r="A35" s="153"/>
      <c r="B35" s="153"/>
      <c r="C35" s="153"/>
      <c r="D35" s="153"/>
      <c r="E35" s="153"/>
      <c r="F35" s="153"/>
      <c r="G35" s="153"/>
      <c r="H35" s="153"/>
      <c r="I35" s="153"/>
    </row>
    <row r="36" spans="1:9" x14ac:dyDescent="0.35">
      <c r="F36" s="135"/>
      <c r="H36" s="112"/>
      <c r="I36" s="112"/>
    </row>
    <row r="37" spans="1:9" x14ac:dyDescent="0.35">
      <c r="F37" s="135"/>
    </row>
    <row r="38" spans="1:9" ht="12.75" customHeight="1" x14ac:dyDescent="0.35">
      <c r="F38" s="135"/>
    </row>
    <row r="39" spans="1:9" x14ac:dyDescent="0.35">
      <c r="F39" s="135"/>
      <c r="H39" s="109"/>
      <c r="I39" s="109"/>
    </row>
    <row r="40" spans="1:9" x14ac:dyDescent="0.35">
      <c r="H40" s="113"/>
      <c r="I40" s="113"/>
    </row>
    <row r="44" spans="1:9" x14ac:dyDescent="0.35">
      <c r="H44" s="109"/>
      <c r="I44" s="109"/>
    </row>
    <row r="45" spans="1:9" x14ac:dyDescent="0.35">
      <c r="H45" s="109"/>
      <c r="I45" s="109"/>
    </row>
    <row r="46" spans="1:9" x14ac:dyDescent="0.35">
      <c r="H46" s="109"/>
      <c r="I46" s="109"/>
    </row>
  </sheetData>
  <conditionalFormatting sqref="F1">
    <cfRule type="expression" dxfId="1" priority="3">
      <formula xml:space="preserve"> $F$1 = "Notionalised"</formula>
    </cfRule>
  </conditionalFormatting>
  <conditionalFormatting sqref="G1">
    <cfRule type="expression" dxfId="0" priority="2">
      <formula xml:space="preserve"> $F$1 = "Notionalised"</formula>
    </cfRule>
  </conditionalFormatting>
  <pageMargins left="0.70866141732283472" right="0.70866141732283472" top="0.74803149606299213" bottom="0.74803149606299213" header="0.31496062992125984" footer="0.31496062992125984"/>
  <pageSetup paperSize="9" scale="92" fitToHeight="0" orientation="landscape" r:id="rId1"/>
  <headerFooter>
    <oddHeader>&amp;L&amp;F&amp;C&amp;A&amp;ROFFICIAL</oddHeader>
    <oddFooter>&amp;LPrinted on &amp;D at &amp;T&amp;CPage &amp;P of &amp;N&amp;ROFWAT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workbookViewId="0"/>
  </sheetViews>
  <sheetFormatPr defaultColWidth="9.1328125" defaultRowHeight="14.25" x14ac:dyDescent="0.45"/>
  <cols>
    <col min="1" max="1" width="10.1328125" style="104" bestFit="1" customWidth="1"/>
    <col min="2" max="2" width="21.73046875" style="104" bestFit="1" customWidth="1"/>
    <col min="3" max="3" width="93.265625" style="104" bestFit="1" customWidth="1"/>
    <col min="4" max="4" width="4.86328125" style="104" bestFit="1" customWidth="1"/>
    <col min="5" max="5" width="17" style="104" bestFit="1" customWidth="1"/>
    <col min="6" max="6" width="16.265625" style="104" customWidth="1"/>
    <col min="7" max="16384" width="9.1328125" style="104"/>
  </cols>
  <sheetData>
    <row r="1" spans="1:6" x14ac:dyDescent="0.45">
      <c r="A1" s="107"/>
      <c r="B1" s="107"/>
      <c r="C1" s="107" t="s">
        <v>173</v>
      </c>
      <c r="D1" s="107"/>
      <c r="E1" s="107"/>
      <c r="F1" s="107"/>
    </row>
    <row r="2" spans="1:6" x14ac:dyDescent="0.35">
      <c r="A2" s="107" t="s">
        <v>163</v>
      </c>
      <c r="B2" s="107" t="s">
        <v>164</v>
      </c>
      <c r="C2" s="107" t="s">
        <v>165</v>
      </c>
      <c r="D2" s="107" t="s">
        <v>166</v>
      </c>
      <c r="E2" s="107" t="s">
        <v>167</v>
      </c>
      <c r="F2" s="108" t="s">
        <v>168</v>
      </c>
    </row>
    <row r="3" spans="1:6" x14ac:dyDescent="0.45">
      <c r="A3" s="107"/>
      <c r="B3" s="107"/>
      <c r="C3" s="107"/>
      <c r="D3" s="107"/>
      <c r="E3" s="107"/>
      <c r="F3" s="107"/>
    </row>
    <row r="4" spans="1:6" x14ac:dyDescent="0.45">
      <c r="A4" s="107"/>
      <c r="B4" s="105" t="s">
        <v>174</v>
      </c>
      <c r="C4" s="106" t="str">
        <f>'Calc - Water'!E29</f>
        <v>Other revenue adjustment (profiled over next period) - water network plus (2012-13 FYA prices)</v>
      </c>
      <c r="D4" s="105" t="s">
        <v>26</v>
      </c>
      <c r="E4" s="105" t="s">
        <v>169</v>
      </c>
      <c r="F4" s="143">
        <f xml:space="preserve"> 'Calc - Water'!$F$29</f>
        <v>0</v>
      </c>
    </row>
    <row r="5" spans="1:6" x14ac:dyDescent="0.45">
      <c r="A5" s="107"/>
      <c r="B5" s="105" t="s">
        <v>175</v>
      </c>
      <c r="C5" s="106" t="str">
        <f>'Calc - Water'!E33</f>
        <v>Other revenue adjustment (applied in year 1 of next period) - water network plus (2012-13 FYA prices)</v>
      </c>
      <c r="D5" s="105" t="s">
        <v>26</v>
      </c>
      <c r="E5" s="105" t="s">
        <v>169</v>
      </c>
      <c r="F5" s="143">
        <f xml:space="preserve"> 'Calc - Water'!$F$33</f>
        <v>0</v>
      </c>
    </row>
    <row r="6" spans="1:6" x14ac:dyDescent="0.45">
      <c r="A6" s="107"/>
      <c r="B6" s="105" t="s">
        <v>176</v>
      </c>
      <c r="C6" s="106" t="str">
        <f>'Calc - Water'!E22</f>
        <v>Other revenue adjustment total - water network plus (2012-13 FYA prices)</v>
      </c>
      <c r="D6" s="105" t="s">
        <v>26</v>
      </c>
      <c r="E6" s="105" t="s">
        <v>169</v>
      </c>
      <c r="F6" s="143">
        <f xml:space="preserve"> 'Calc - Water'!$F$22</f>
        <v>0</v>
      </c>
    </row>
    <row r="7" spans="1:6" x14ac:dyDescent="0.45">
      <c r="A7" s="107"/>
      <c r="B7" s="105" t="s">
        <v>177</v>
      </c>
      <c r="C7" s="106" t="str">
        <f>'Calc - Waste'!E29</f>
        <v>Other revenue adjustment (profiled over next period) - wastewater network plus (2012-13 FYA prices)</v>
      </c>
      <c r="D7" s="105" t="s">
        <v>26</v>
      </c>
      <c r="E7" s="105" t="s">
        <v>169</v>
      </c>
      <c r="F7" s="143">
        <f xml:space="preserve"> 'Calc - Waste'!$F$29</f>
        <v>-99.768999999999991</v>
      </c>
    </row>
    <row r="8" spans="1:6" x14ac:dyDescent="0.45">
      <c r="A8" s="107"/>
      <c r="B8" s="105" t="s">
        <v>178</v>
      </c>
      <c r="C8" s="106" t="str">
        <f>'Calc - Waste'!E33</f>
        <v>Other revenue adjustment (applied in year 1 of next period) - wastewater network plus (2012-13 FYA prices)</v>
      </c>
      <c r="D8" s="105" t="s">
        <v>26</v>
      </c>
      <c r="E8" s="105" t="s">
        <v>169</v>
      </c>
      <c r="F8" s="143">
        <f xml:space="preserve"> 'Calc - Waste'!$F$33</f>
        <v>-9.988185204995764</v>
      </c>
    </row>
    <row r="9" spans="1:6" x14ac:dyDescent="0.45">
      <c r="A9" s="107"/>
      <c r="B9" s="105" t="s">
        <v>179</v>
      </c>
      <c r="C9" s="106" t="str">
        <f>'Calc - Waste'!E22</f>
        <v>Other revenue adjustment total - wastewater network plus (2012-13 FYA prices)</v>
      </c>
      <c r="D9" s="105" t="s">
        <v>26</v>
      </c>
      <c r="E9" s="105" t="s">
        <v>169</v>
      </c>
      <c r="F9" s="143">
        <f xml:space="preserve"> 'Calc - Waste'!$F$22</f>
        <v>-109.75718520499575</v>
      </c>
    </row>
    <row r="10" spans="1:6" s="128" customFormat="1" x14ac:dyDescent="0.35">
      <c r="A10" s="168"/>
      <c r="B10" s="168" t="s">
        <v>171</v>
      </c>
      <c r="C10" s="168" t="s">
        <v>181</v>
      </c>
      <c r="D10" s="168" t="s">
        <v>170</v>
      </c>
      <c r="E10" s="168" t="s">
        <v>169</v>
      </c>
      <c r="F10" s="169" t="str">
        <f t="shared" ref="F10" ca="1" si="0">CONCATENATE("[…]", TEXT(NOW(),"dd/mm/yyy hh:mm:ss"))</f>
        <v>[…]11/11/2020 07:57:38</v>
      </c>
    </row>
    <row r="11" spans="1:6" s="128" customFormat="1" x14ac:dyDescent="0.45">
      <c r="A11" s="168"/>
      <c r="B11" s="168" t="s">
        <v>172</v>
      </c>
      <c r="C11" s="168" t="s">
        <v>180</v>
      </c>
      <c r="D11" s="168" t="s">
        <v>170</v>
      </c>
      <c r="E11" s="168" t="s">
        <v>169</v>
      </c>
      <c r="F11" s="170" t="str">
        <f ca="1">MID(CELL("filename",F1),SEARCH("[",CELL("filename",F1))+1,SEARCH(".",CELL("filename",F1))-1-SEARCH("[",CELL("filename",F1)))</f>
        <v>Enforcement adjustments model_SRN_BYRun2</v>
      </c>
    </row>
  </sheetData>
  <sheetProtection sort="0"/>
  <pageMargins left="0.70866141732283472" right="0.70866141732283472" top="0.74803149606299213" bottom="0.74803149606299213" header="0.31496062992125984" footer="0.31496062992125984"/>
  <pageSetup paperSize="9" scale="68"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G46"/>
  <sheetViews>
    <sheetView zoomScale="146" zoomScaleNormal="150" zoomScaleSheetLayoutView="100" workbookViewId="0"/>
  </sheetViews>
  <sheetFormatPr defaultRowHeight="14.25" x14ac:dyDescent="0.45"/>
  <cols>
    <col min="4" max="4" width="14.86328125" customWidth="1"/>
  </cols>
  <sheetData>
    <row r="2" spans="2:7" x14ac:dyDescent="0.45">
      <c r="B2" s="27" t="s">
        <v>63</v>
      </c>
      <c r="E2" t="s">
        <v>36</v>
      </c>
      <c r="F2" t="s">
        <v>46</v>
      </c>
    </row>
    <row r="3" spans="2:7" x14ac:dyDescent="0.45">
      <c r="B3" t="s">
        <v>64</v>
      </c>
      <c r="E3">
        <v>70</v>
      </c>
      <c r="F3" t="s">
        <v>47</v>
      </c>
    </row>
    <row r="4" spans="2:7" ht="14.65" thickBot="1" x14ac:dyDescent="0.5">
      <c r="B4" t="s">
        <v>39</v>
      </c>
      <c r="E4">
        <v>10</v>
      </c>
      <c r="F4" t="s">
        <v>47</v>
      </c>
    </row>
    <row r="5" spans="2:7" ht="14.65" thickBot="1" x14ac:dyDescent="0.5">
      <c r="E5" s="26">
        <f>SUM(E3:E4)</f>
        <v>80</v>
      </c>
      <c r="F5" t="s">
        <v>65</v>
      </c>
    </row>
    <row r="7" spans="2:7" x14ac:dyDescent="0.45">
      <c r="B7" s="27" t="s">
        <v>34</v>
      </c>
      <c r="E7" t="s">
        <v>36</v>
      </c>
      <c r="F7" t="s">
        <v>46</v>
      </c>
      <c r="G7" t="s">
        <v>37</v>
      </c>
    </row>
    <row r="8" spans="2:7" x14ac:dyDescent="0.45">
      <c r="B8" t="s">
        <v>35</v>
      </c>
      <c r="E8">
        <v>70</v>
      </c>
      <c r="F8" t="s">
        <v>47</v>
      </c>
      <c r="G8" t="s">
        <v>38</v>
      </c>
    </row>
    <row r="9" spans="2:7" x14ac:dyDescent="0.45">
      <c r="B9" t="s">
        <v>41</v>
      </c>
      <c r="E9">
        <v>10</v>
      </c>
      <c r="F9" t="s">
        <v>48</v>
      </c>
      <c r="G9" t="s">
        <v>42</v>
      </c>
    </row>
    <row r="10" spans="2:7" x14ac:dyDescent="0.45">
      <c r="B10" t="s">
        <v>39</v>
      </c>
      <c r="E10">
        <v>10</v>
      </c>
      <c r="F10" t="s">
        <v>47</v>
      </c>
      <c r="G10" t="s">
        <v>40</v>
      </c>
    </row>
    <row r="11" spans="2:7" ht="14.65" thickBot="1" x14ac:dyDescent="0.5">
      <c r="B11" t="s">
        <v>43</v>
      </c>
      <c r="E11">
        <v>14</v>
      </c>
      <c r="F11" t="s">
        <v>48</v>
      </c>
      <c r="G11" t="s">
        <v>45</v>
      </c>
    </row>
    <row r="12" spans="2:7" ht="14.65" thickBot="1" x14ac:dyDescent="0.5">
      <c r="E12" s="26">
        <f>SUM(E8:E11)</f>
        <v>104</v>
      </c>
      <c r="G12" t="s">
        <v>44</v>
      </c>
    </row>
    <row r="13" spans="2:7" x14ac:dyDescent="0.45">
      <c r="D13" t="s">
        <v>49</v>
      </c>
      <c r="E13">
        <f>69-24</f>
        <v>45</v>
      </c>
      <c r="F13" t="s">
        <v>48</v>
      </c>
      <c r="G13" t="s">
        <v>66</v>
      </c>
    </row>
    <row r="14" spans="2:7" x14ac:dyDescent="0.45">
      <c r="C14" t="s">
        <v>52</v>
      </c>
    </row>
    <row r="15" spans="2:7" x14ac:dyDescent="0.45">
      <c r="D15" t="s">
        <v>50</v>
      </c>
      <c r="E15">
        <f>SUM(E8,E10)</f>
        <v>80</v>
      </c>
    </row>
    <row r="16" spans="2:7" x14ac:dyDescent="0.45">
      <c r="D16" t="s">
        <v>51</v>
      </c>
      <c r="E16">
        <f>E9+E11</f>
        <v>24</v>
      </c>
    </row>
    <row r="18" spans="2:7" x14ac:dyDescent="0.45">
      <c r="C18" t="s">
        <v>53</v>
      </c>
      <c r="F18" t="s">
        <v>37</v>
      </c>
      <c r="G18" t="s">
        <v>68</v>
      </c>
    </row>
    <row r="19" spans="2:7" x14ac:dyDescent="0.45">
      <c r="D19" t="str">
        <f>D15</f>
        <v>Restorative</v>
      </c>
      <c r="E19" s="28">
        <f>Default!E25</f>
        <v>34.823845462336642</v>
      </c>
      <c r="F19" t="s">
        <v>54</v>
      </c>
    </row>
    <row r="20" spans="2:7" x14ac:dyDescent="0.45">
      <c r="D20" t="str">
        <f>D16</f>
        <v>Compensatory</v>
      </c>
      <c r="E20" s="28">
        <f>E16+45</f>
        <v>69</v>
      </c>
      <c r="F20" t="s">
        <v>55</v>
      </c>
    </row>
    <row r="22" spans="2:7" x14ac:dyDescent="0.45">
      <c r="B22" s="27" t="s">
        <v>60</v>
      </c>
      <c r="E22" t="s">
        <v>36</v>
      </c>
      <c r="F22" t="s">
        <v>46</v>
      </c>
      <c r="G22" t="s">
        <v>37</v>
      </c>
    </row>
    <row r="23" spans="2:7" x14ac:dyDescent="0.45">
      <c r="B23" t="s">
        <v>35</v>
      </c>
      <c r="E23">
        <v>70</v>
      </c>
      <c r="F23" t="s">
        <v>47</v>
      </c>
      <c r="G23" t="s">
        <v>38</v>
      </c>
    </row>
    <row r="24" spans="2:7" x14ac:dyDescent="0.45">
      <c r="B24" t="s">
        <v>41</v>
      </c>
      <c r="E24">
        <v>10</v>
      </c>
      <c r="F24" t="s">
        <v>48</v>
      </c>
      <c r="G24" t="s">
        <v>42</v>
      </c>
    </row>
    <row r="25" spans="2:7" x14ac:dyDescent="0.45">
      <c r="B25" t="s">
        <v>39</v>
      </c>
      <c r="E25">
        <v>10</v>
      </c>
      <c r="F25" t="s">
        <v>47</v>
      </c>
      <c r="G25" t="s">
        <v>40</v>
      </c>
    </row>
    <row r="26" spans="2:7" x14ac:dyDescent="0.45">
      <c r="B26" t="s">
        <v>56</v>
      </c>
      <c r="E26">
        <v>13</v>
      </c>
      <c r="F26" t="s">
        <v>48</v>
      </c>
      <c r="G26" t="s">
        <v>58</v>
      </c>
    </row>
    <row r="27" spans="2:7" ht="14.65" thickBot="1" x14ac:dyDescent="0.5">
      <c r="B27" t="s">
        <v>57</v>
      </c>
      <c r="E27">
        <v>4</v>
      </c>
      <c r="F27" t="s">
        <v>48</v>
      </c>
      <c r="G27" t="s">
        <v>59</v>
      </c>
    </row>
    <row r="28" spans="2:7" ht="14.65" thickBot="1" x14ac:dyDescent="0.5">
      <c r="E28" s="26">
        <f>SUM(E23:E27)</f>
        <v>107</v>
      </c>
      <c r="G28" t="s">
        <v>62</v>
      </c>
    </row>
    <row r="29" spans="2:7" x14ac:dyDescent="0.45">
      <c r="D29" t="s">
        <v>49</v>
      </c>
      <c r="E29" t="s">
        <v>67</v>
      </c>
      <c r="F29" t="s">
        <v>48</v>
      </c>
      <c r="G29" t="str">
        <f>G13</f>
        <v>Acceleration of customer benefits into AMP7</v>
      </c>
    </row>
    <row r="30" spans="2:7" x14ac:dyDescent="0.45">
      <c r="C30" t="s">
        <v>52</v>
      </c>
    </row>
    <row r="31" spans="2:7" x14ac:dyDescent="0.45">
      <c r="D31" t="s">
        <v>50</v>
      </c>
      <c r="E31">
        <f>E23+E25</f>
        <v>80</v>
      </c>
    </row>
    <row r="32" spans="2:7" x14ac:dyDescent="0.45">
      <c r="D32" t="s">
        <v>51</v>
      </c>
      <c r="E32">
        <f>E24+E26+E27</f>
        <v>27</v>
      </c>
    </row>
    <row r="34" spans="2:7" x14ac:dyDescent="0.45">
      <c r="C34" t="s">
        <v>53</v>
      </c>
      <c r="E34" s="29"/>
      <c r="F34" t="s">
        <v>37</v>
      </c>
      <c r="G34" t="s">
        <v>68</v>
      </c>
    </row>
    <row r="35" spans="2:7" x14ac:dyDescent="0.45">
      <c r="D35" t="str">
        <f>D31</f>
        <v>Restorative</v>
      </c>
      <c r="E35" s="28">
        <f>E19</f>
        <v>34.823845462336642</v>
      </c>
      <c r="F35" t="s">
        <v>54</v>
      </c>
    </row>
    <row r="36" spans="2:7" x14ac:dyDescent="0.45">
      <c r="D36" t="str">
        <f>D32</f>
        <v>Compensatory</v>
      </c>
      <c r="E36" s="29">
        <f>107-E35</f>
        <v>72.176154537663365</v>
      </c>
      <c r="F36" t="s">
        <v>55</v>
      </c>
    </row>
    <row r="38" spans="2:7" ht="12.75" customHeight="1" x14ac:dyDescent="0.45">
      <c r="B38" s="27" t="s">
        <v>61</v>
      </c>
    </row>
    <row r="39" spans="2:7" x14ac:dyDescent="0.45">
      <c r="B39" t="s">
        <v>23</v>
      </c>
      <c r="E39">
        <v>58</v>
      </c>
      <c r="F39" t="s">
        <v>26</v>
      </c>
    </row>
    <row r="40" spans="2:7" x14ac:dyDescent="0.45">
      <c r="B40" t="s">
        <v>24</v>
      </c>
      <c r="E40" s="3">
        <v>3.5999999999999997E-2</v>
      </c>
      <c r="F40" t="s">
        <v>27</v>
      </c>
    </row>
    <row r="41" spans="2:7" x14ac:dyDescent="0.45">
      <c r="B41" t="s">
        <v>25</v>
      </c>
      <c r="E41">
        <v>5</v>
      </c>
      <c r="F41" t="s">
        <v>28</v>
      </c>
    </row>
    <row r="42" spans="2:7" x14ac:dyDescent="0.45">
      <c r="B42" t="s">
        <v>29</v>
      </c>
      <c r="E42">
        <v>2</v>
      </c>
      <c r="F42" t="s">
        <v>28</v>
      </c>
    </row>
    <row r="44" spans="2:7" x14ac:dyDescent="0.45">
      <c r="B44" t="s">
        <v>30</v>
      </c>
      <c r="E44" s="7">
        <f>E39*E40</f>
        <v>2.0879999999999996</v>
      </c>
    </row>
    <row r="45" spans="2:7" ht="14.65" thickBot="1" x14ac:dyDescent="0.5">
      <c r="B45" t="s">
        <v>31</v>
      </c>
      <c r="E45" s="7">
        <f>E41*E44</f>
        <v>10.439999999999998</v>
      </c>
    </row>
    <row r="46" spans="2:7" ht="14.65" thickBot="1" x14ac:dyDescent="0.5">
      <c r="B46" t="s">
        <v>32</v>
      </c>
      <c r="E46" s="25">
        <f>E45*(1+E40)^E42</f>
        <v>11.205210239999998</v>
      </c>
      <c r="F46" t="s">
        <v>33</v>
      </c>
    </row>
  </sheetData>
  <pageMargins left="0.70866141732283472" right="0.70866141732283472" top="0.74803149606299213" bottom="0.74803149606299213" header="0.31496062992125984" footer="0.31496062992125984"/>
  <pageSetup paperSize="9" scale="82" fitToHeight="0" orientation="landscape" r:id="rId1"/>
  <headerFooter>
    <oddHeader>&amp;L&amp;F&amp;C&amp;A&amp;ROFFICIAL</oddHeader>
    <oddFooter>&amp;LPrinted on &amp;D at &amp;T&amp;CPage &amp;P of &amp;N&amp;ROFWAT</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showGridLines="0" workbookViewId="0"/>
  </sheetViews>
  <sheetFormatPr defaultRowHeight="14.25" x14ac:dyDescent="0.45"/>
  <sheetData>
    <row r="1" spans="1:2" x14ac:dyDescent="0.45">
      <c r="A1" t="s">
        <v>205</v>
      </c>
    </row>
    <row r="2" spans="1:2" x14ac:dyDescent="0.45">
      <c r="B2" t="s">
        <v>195</v>
      </c>
    </row>
    <row r="3" spans="1:2" x14ac:dyDescent="0.45">
      <c r="B3" t="s">
        <v>201</v>
      </c>
    </row>
    <row r="4" spans="1:2" x14ac:dyDescent="0.45">
      <c r="B4" t="s">
        <v>202</v>
      </c>
    </row>
    <row r="5" spans="1:2" x14ac:dyDescent="0.45">
      <c r="B5" t="s">
        <v>203</v>
      </c>
    </row>
    <row r="6" spans="1:2" x14ac:dyDescent="0.45">
      <c r="B6" t="s">
        <v>204</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27"/>
  <sheetViews>
    <sheetView workbookViewId="0"/>
  </sheetViews>
  <sheetFormatPr defaultColWidth="0" defaultRowHeight="14.25" zeroHeight="1" x14ac:dyDescent="0.45"/>
  <cols>
    <col min="1" max="3" width="2.73046875" customWidth="1"/>
    <col min="4" max="4" width="25.265625" customWidth="1"/>
    <col min="5" max="56" width="10.73046875" bestFit="1" customWidth="1"/>
    <col min="57" max="57" width="2.265625" customWidth="1"/>
    <col min="58" max="16384" width="9.1328125" hidden="1"/>
  </cols>
  <sheetData>
    <row r="1" spans="1:56" x14ac:dyDescent="0.45">
      <c r="A1" s="1" t="s">
        <v>0</v>
      </c>
    </row>
    <row r="2" spans="1:56" x14ac:dyDescent="0.45">
      <c r="D2" t="s">
        <v>2</v>
      </c>
      <c r="E2">
        <v>1</v>
      </c>
      <c r="F2">
        <f>+E2+1</f>
        <v>2</v>
      </c>
      <c r="G2">
        <f t="shared" ref="G2:BC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ref="BD2" si="1">+BC2+1</f>
        <v>52</v>
      </c>
    </row>
    <row r="3" spans="1:56" x14ac:dyDescent="0.45">
      <c r="D3" t="s">
        <v>1</v>
      </c>
      <c r="E3">
        <v>6</v>
      </c>
      <c r="F3">
        <v>6</v>
      </c>
      <c r="G3">
        <v>7</v>
      </c>
      <c r="H3">
        <v>7</v>
      </c>
      <c r="I3">
        <v>7</v>
      </c>
      <c r="J3">
        <v>7</v>
      </c>
      <c r="K3">
        <v>7</v>
      </c>
      <c r="L3">
        <f>G3+1</f>
        <v>8</v>
      </c>
      <c r="M3">
        <f t="shared" ref="M3:BD3" si="2">H3+1</f>
        <v>8</v>
      </c>
      <c r="N3">
        <f t="shared" si="2"/>
        <v>8</v>
      </c>
      <c r="O3">
        <f t="shared" si="2"/>
        <v>8</v>
      </c>
      <c r="P3">
        <f t="shared" si="2"/>
        <v>8</v>
      </c>
      <c r="Q3">
        <f t="shared" si="2"/>
        <v>9</v>
      </c>
      <c r="R3">
        <f t="shared" si="2"/>
        <v>9</v>
      </c>
      <c r="S3">
        <f t="shared" si="2"/>
        <v>9</v>
      </c>
      <c r="T3">
        <f t="shared" si="2"/>
        <v>9</v>
      </c>
      <c r="U3">
        <f t="shared" si="2"/>
        <v>9</v>
      </c>
      <c r="V3">
        <f t="shared" si="2"/>
        <v>10</v>
      </c>
      <c r="W3">
        <f t="shared" si="2"/>
        <v>10</v>
      </c>
      <c r="X3">
        <f t="shared" si="2"/>
        <v>10</v>
      </c>
      <c r="Y3">
        <f t="shared" si="2"/>
        <v>10</v>
      </c>
      <c r="Z3">
        <f t="shared" si="2"/>
        <v>10</v>
      </c>
      <c r="AA3">
        <f t="shared" si="2"/>
        <v>11</v>
      </c>
      <c r="AB3">
        <f t="shared" si="2"/>
        <v>11</v>
      </c>
      <c r="AC3">
        <f t="shared" si="2"/>
        <v>11</v>
      </c>
      <c r="AD3">
        <f t="shared" si="2"/>
        <v>11</v>
      </c>
      <c r="AE3">
        <f t="shared" si="2"/>
        <v>11</v>
      </c>
      <c r="AF3">
        <f t="shared" si="2"/>
        <v>12</v>
      </c>
      <c r="AG3">
        <f t="shared" si="2"/>
        <v>12</v>
      </c>
      <c r="AH3">
        <f t="shared" si="2"/>
        <v>12</v>
      </c>
      <c r="AI3">
        <f t="shared" si="2"/>
        <v>12</v>
      </c>
      <c r="AJ3">
        <f t="shared" si="2"/>
        <v>12</v>
      </c>
      <c r="AK3">
        <f t="shared" si="2"/>
        <v>13</v>
      </c>
      <c r="AL3">
        <f t="shared" si="2"/>
        <v>13</v>
      </c>
      <c r="AM3">
        <f t="shared" si="2"/>
        <v>13</v>
      </c>
      <c r="AN3">
        <f t="shared" si="2"/>
        <v>13</v>
      </c>
      <c r="AO3">
        <f t="shared" si="2"/>
        <v>13</v>
      </c>
      <c r="AP3">
        <f t="shared" si="2"/>
        <v>14</v>
      </c>
      <c r="AQ3">
        <f t="shared" si="2"/>
        <v>14</v>
      </c>
      <c r="AR3">
        <f t="shared" si="2"/>
        <v>14</v>
      </c>
      <c r="AS3">
        <f t="shared" si="2"/>
        <v>14</v>
      </c>
      <c r="AT3">
        <f t="shared" si="2"/>
        <v>14</v>
      </c>
      <c r="AU3">
        <f t="shared" si="2"/>
        <v>15</v>
      </c>
      <c r="AV3">
        <f t="shared" si="2"/>
        <v>15</v>
      </c>
      <c r="AW3">
        <f t="shared" si="2"/>
        <v>15</v>
      </c>
      <c r="AX3">
        <f t="shared" si="2"/>
        <v>15</v>
      </c>
      <c r="AY3">
        <f t="shared" si="2"/>
        <v>15</v>
      </c>
      <c r="AZ3">
        <f t="shared" si="2"/>
        <v>16</v>
      </c>
      <c r="BA3">
        <f t="shared" si="2"/>
        <v>16</v>
      </c>
      <c r="BB3">
        <f t="shared" si="2"/>
        <v>16</v>
      </c>
      <c r="BC3">
        <f t="shared" si="2"/>
        <v>16</v>
      </c>
      <c r="BD3">
        <f t="shared" si="2"/>
        <v>16</v>
      </c>
    </row>
    <row r="4" spans="1:56" x14ac:dyDescent="0.45">
      <c r="E4" s="2">
        <v>43555</v>
      </c>
      <c r="F4" s="2">
        <f>EOMONTH(E4,12)</f>
        <v>43921</v>
      </c>
      <c r="G4" s="2">
        <f t="shared" ref="G4:BD4" si="3">EOMONTH(F4,12)</f>
        <v>44286</v>
      </c>
      <c r="H4" s="2">
        <f t="shared" si="3"/>
        <v>44651</v>
      </c>
      <c r="I4" s="2">
        <f t="shared" si="3"/>
        <v>45016</v>
      </c>
      <c r="J4" s="2">
        <f t="shared" si="3"/>
        <v>45382</v>
      </c>
      <c r="K4" s="2">
        <f t="shared" si="3"/>
        <v>45747</v>
      </c>
      <c r="L4" s="2">
        <f t="shared" si="3"/>
        <v>46112</v>
      </c>
      <c r="M4" s="2">
        <f t="shared" si="3"/>
        <v>46477</v>
      </c>
      <c r="N4" s="2">
        <f t="shared" si="3"/>
        <v>46843</v>
      </c>
      <c r="O4" s="2">
        <f t="shared" si="3"/>
        <v>47208</v>
      </c>
      <c r="P4" s="2">
        <f t="shared" si="3"/>
        <v>47573</v>
      </c>
      <c r="Q4" s="2">
        <f t="shared" si="3"/>
        <v>47938</v>
      </c>
      <c r="R4" s="2">
        <f t="shared" si="3"/>
        <v>48304</v>
      </c>
      <c r="S4" s="2">
        <f t="shared" si="3"/>
        <v>48669</v>
      </c>
      <c r="T4" s="2">
        <f t="shared" si="3"/>
        <v>49034</v>
      </c>
      <c r="U4" s="2">
        <f t="shared" si="3"/>
        <v>49399</v>
      </c>
      <c r="V4" s="2">
        <f t="shared" si="3"/>
        <v>49765</v>
      </c>
      <c r="W4" s="2">
        <f t="shared" si="3"/>
        <v>50130</v>
      </c>
      <c r="X4" s="2">
        <f t="shared" si="3"/>
        <v>50495</v>
      </c>
      <c r="Y4" s="2">
        <f t="shared" si="3"/>
        <v>50860</v>
      </c>
      <c r="Z4" s="2">
        <f t="shared" si="3"/>
        <v>51226</v>
      </c>
      <c r="AA4" s="2">
        <f t="shared" si="3"/>
        <v>51591</v>
      </c>
      <c r="AB4" s="2">
        <f t="shared" si="3"/>
        <v>51956</v>
      </c>
      <c r="AC4" s="2">
        <f t="shared" si="3"/>
        <v>52321</v>
      </c>
      <c r="AD4" s="2">
        <f t="shared" si="3"/>
        <v>52687</v>
      </c>
      <c r="AE4" s="2">
        <f t="shared" si="3"/>
        <v>53052</v>
      </c>
      <c r="AF4" s="2">
        <f t="shared" si="3"/>
        <v>53417</v>
      </c>
      <c r="AG4" s="2">
        <f t="shared" si="3"/>
        <v>53782</v>
      </c>
      <c r="AH4" s="2">
        <f t="shared" si="3"/>
        <v>54148</v>
      </c>
      <c r="AI4" s="2">
        <f t="shared" si="3"/>
        <v>54513</v>
      </c>
      <c r="AJ4" s="2">
        <f t="shared" si="3"/>
        <v>54878</v>
      </c>
      <c r="AK4" s="2">
        <f t="shared" si="3"/>
        <v>55243</v>
      </c>
      <c r="AL4" s="2">
        <f t="shared" si="3"/>
        <v>55609</v>
      </c>
      <c r="AM4" s="2">
        <f t="shared" si="3"/>
        <v>55974</v>
      </c>
      <c r="AN4" s="2">
        <f t="shared" si="3"/>
        <v>56339</v>
      </c>
      <c r="AO4" s="2">
        <f t="shared" si="3"/>
        <v>56704</v>
      </c>
      <c r="AP4" s="2">
        <f t="shared" si="3"/>
        <v>57070</v>
      </c>
      <c r="AQ4" s="2">
        <f t="shared" si="3"/>
        <v>57435</v>
      </c>
      <c r="AR4" s="2">
        <f t="shared" si="3"/>
        <v>57800</v>
      </c>
      <c r="AS4" s="2">
        <f t="shared" si="3"/>
        <v>58165</v>
      </c>
      <c r="AT4" s="2">
        <f t="shared" si="3"/>
        <v>58531</v>
      </c>
      <c r="AU4" s="2">
        <f t="shared" si="3"/>
        <v>58896</v>
      </c>
      <c r="AV4" s="2">
        <f t="shared" si="3"/>
        <v>59261</v>
      </c>
      <c r="AW4" s="2">
        <f t="shared" si="3"/>
        <v>59626</v>
      </c>
      <c r="AX4" s="2">
        <f t="shared" si="3"/>
        <v>59992</v>
      </c>
      <c r="AY4" s="2">
        <f t="shared" si="3"/>
        <v>60357</v>
      </c>
      <c r="AZ4" s="2">
        <f t="shared" si="3"/>
        <v>60722</v>
      </c>
      <c r="BA4" s="2">
        <f t="shared" si="3"/>
        <v>61087</v>
      </c>
      <c r="BB4" s="2">
        <f t="shared" si="3"/>
        <v>61453</v>
      </c>
      <c r="BC4" s="2">
        <f t="shared" si="3"/>
        <v>61818</v>
      </c>
      <c r="BD4" s="2">
        <f t="shared" si="3"/>
        <v>62183</v>
      </c>
    </row>
    <row r="5" spans="1:56" x14ac:dyDescent="0.45"/>
    <row r="6" spans="1:56" x14ac:dyDescent="0.45">
      <c r="D6" t="s">
        <v>3</v>
      </c>
      <c r="G6" s="5">
        <v>0</v>
      </c>
      <c r="H6" s="7">
        <f>G10</f>
        <v>72.533699999999996</v>
      </c>
      <c r="I6" s="7">
        <f t="shared" ref="I6:BD6" si="4">H10</f>
        <v>68.326745399999993</v>
      </c>
      <c r="J6" s="7">
        <f t="shared" si="4"/>
        <v>64.363794166799991</v>
      </c>
      <c r="K6" s="7">
        <f t="shared" si="4"/>
        <v>60.630694105125592</v>
      </c>
      <c r="L6" s="7">
        <f t="shared" si="4"/>
        <v>57.114113847028307</v>
      </c>
      <c r="M6" s="7">
        <f t="shared" si="4"/>
        <v>53.801495243900668</v>
      </c>
      <c r="N6" s="7">
        <f t="shared" si="4"/>
        <v>50.681008519754428</v>
      </c>
      <c r="O6" s="7">
        <f t="shared" si="4"/>
        <v>47.741510025608669</v>
      </c>
      <c r="P6" s="7">
        <f t="shared" si="4"/>
        <v>44.972502444123364</v>
      </c>
      <c r="Q6" s="7">
        <f t="shared" si="4"/>
        <v>42.364097302364208</v>
      </c>
      <c r="R6" s="7">
        <f t="shared" si="4"/>
        <v>39.906979658827083</v>
      </c>
      <c r="S6" s="7">
        <f t="shared" si="4"/>
        <v>37.592374838615115</v>
      </c>
      <c r="T6" s="7">
        <f t="shared" si="4"/>
        <v>35.412017097975436</v>
      </c>
      <c r="U6" s="7">
        <f t="shared" si="4"/>
        <v>33.358120106292859</v>
      </c>
      <c r="V6" s="7">
        <f t="shared" si="4"/>
        <v>31.423349140127872</v>
      </c>
      <c r="W6" s="7">
        <f t="shared" si="4"/>
        <v>29.600794890000454</v>
      </c>
      <c r="X6" s="7">
        <f t="shared" si="4"/>
        <v>27.883948786380429</v>
      </c>
      <c r="Y6" s="7">
        <f t="shared" si="4"/>
        <v>26.266679756770365</v>
      </c>
      <c r="Z6" s="7">
        <f t="shared" si="4"/>
        <v>24.743212330877682</v>
      </c>
      <c r="AA6" s="7">
        <f t="shared" si="4"/>
        <v>23.308106015686775</v>
      </c>
      <c r="AB6" s="7">
        <f t="shared" si="4"/>
        <v>21.956235866776943</v>
      </c>
      <c r="AC6" s="7">
        <f t="shared" si="4"/>
        <v>20.682774186503881</v>
      </c>
      <c r="AD6" s="7">
        <f t="shared" si="4"/>
        <v>19.483173283686657</v>
      </c>
      <c r="AE6" s="7">
        <f t="shared" si="4"/>
        <v>18.353149233232831</v>
      </c>
      <c r="AF6" s="7">
        <f t="shared" si="4"/>
        <v>17.288666577705328</v>
      </c>
      <c r="AG6" s="7">
        <f t="shared" si="4"/>
        <v>16.285923916198421</v>
      </c>
      <c r="AH6" s="7">
        <f t="shared" si="4"/>
        <v>15.341340329058912</v>
      </c>
      <c r="AI6" s="7">
        <f t="shared" si="4"/>
        <v>14.451542589973496</v>
      </c>
      <c r="AJ6" s="7">
        <f t="shared" si="4"/>
        <v>13.613353119755033</v>
      </c>
      <c r="AK6" s="7">
        <f t="shared" si="4"/>
        <v>12.823778638809241</v>
      </c>
      <c r="AL6" s="7">
        <f t="shared" si="4"/>
        <v>12.079999477758305</v>
      </c>
      <c r="AM6" s="7">
        <f t="shared" si="4"/>
        <v>11.379359508048323</v>
      </c>
      <c r="AN6" s="7">
        <f t="shared" si="4"/>
        <v>10.719356656581519</v>
      </c>
      <c r="AO6" s="7">
        <f t="shared" si="4"/>
        <v>10.097633970499791</v>
      </c>
      <c r="AP6" s="7">
        <f t="shared" si="4"/>
        <v>9.5119712002108034</v>
      </c>
      <c r="AQ6" s="7">
        <f t="shared" si="4"/>
        <v>8.9602768705985767</v>
      </c>
      <c r="AR6" s="7">
        <f t="shared" si="4"/>
        <v>8.4405808121038586</v>
      </c>
      <c r="AS6" s="7">
        <f t="shared" si="4"/>
        <v>7.9510271250018345</v>
      </c>
      <c r="AT6" s="7">
        <f t="shared" si="4"/>
        <v>7.4898675517517281</v>
      </c>
      <c r="AU6" s="7">
        <f t="shared" si="4"/>
        <v>7.055455233750128</v>
      </c>
      <c r="AV6" s="7">
        <f t="shared" si="4"/>
        <v>6.6462388301926207</v>
      </c>
      <c r="AW6" s="7">
        <f t="shared" si="4"/>
        <v>6.2607569780414485</v>
      </c>
      <c r="AX6" s="7">
        <f t="shared" si="4"/>
        <v>5.8976330733150446</v>
      </c>
      <c r="AY6" s="7">
        <f t="shared" si="4"/>
        <v>5.5555703550627724</v>
      </c>
      <c r="AZ6" s="7">
        <f t="shared" si="4"/>
        <v>5.2333472744691321</v>
      </c>
      <c r="BA6" s="7">
        <f t="shared" si="4"/>
        <v>4.9298131325499224</v>
      </c>
      <c r="BB6" s="7">
        <f t="shared" si="4"/>
        <v>4.643883970862027</v>
      </c>
      <c r="BC6" s="7">
        <f t="shared" si="4"/>
        <v>4.3745387005520291</v>
      </c>
      <c r="BD6" s="7">
        <f t="shared" si="4"/>
        <v>4.1208154559200114</v>
      </c>
    </row>
    <row r="7" spans="1:56" s="9" customFormat="1" x14ac:dyDescent="0.45">
      <c r="A7"/>
      <c r="B7"/>
      <c r="C7"/>
      <c r="D7" t="s">
        <v>4</v>
      </c>
      <c r="E7"/>
      <c r="F7"/>
      <c r="G7" s="5">
        <f>57.9+16.8</f>
        <v>74.7</v>
      </c>
    </row>
    <row r="8" spans="1:56" s="9" customFormat="1" x14ac:dyDescent="0.45">
      <c r="A8"/>
      <c r="B8"/>
      <c r="C8"/>
      <c r="D8" t="s">
        <v>5</v>
      </c>
      <c r="E8"/>
      <c r="F8"/>
      <c r="G8" s="5">
        <v>0</v>
      </c>
    </row>
    <row r="9" spans="1:56" x14ac:dyDescent="0.45">
      <c r="D9" t="s">
        <v>6</v>
      </c>
      <c r="G9" s="6">
        <f>G6*-G12+-G12*0.5*SUM(G7:G8)</f>
        <v>-2.1663000000000001</v>
      </c>
      <c r="H9" s="6">
        <f t="shared" ref="H9:BD9" si="5">H6*-H12+-H12*0.5*SUM(H7:H8)</f>
        <v>-4.2069545999999995</v>
      </c>
      <c r="I9" s="6">
        <f t="shared" si="5"/>
        <v>-3.9629512331999996</v>
      </c>
      <c r="J9" s="6">
        <f t="shared" si="5"/>
        <v>-3.7331000616743997</v>
      </c>
      <c r="K9" s="6">
        <f t="shared" si="5"/>
        <v>-3.5165802580972847</v>
      </c>
      <c r="L9" s="6">
        <f t="shared" si="5"/>
        <v>-3.3126186031276421</v>
      </c>
      <c r="M9" s="6">
        <f t="shared" si="5"/>
        <v>-3.1204867241462391</v>
      </c>
      <c r="N9" s="6">
        <f t="shared" si="5"/>
        <v>-2.9394984941457571</v>
      </c>
      <c r="O9" s="6">
        <f t="shared" si="5"/>
        <v>-2.7690075814853028</v>
      </c>
      <c r="P9" s="6">
        <f t="shared" si="5"/>
        <v>-2.6084051417591554</v>
      </c>
      <c r="Q9" s="6">
        <f t="shared" si="5"/>
        <v>-2.4571176435371243</v>
      </c>
      <c r="R9" s="6">
        <f t="shared" si="5"/>
        <v>-2.3146048202119709</v>
      </c>
      <c r="S9" s="6">
        <f t="shared" si="5"/>
        <v>-2.1803577406396766</v>
      </c>
      <c r="T9" s="6">
        <f t="shared" si="5"/>
        <v>-2.0538969916825756</v>
      </c>
      <c r="U9" s="6">
        <f t="shared" si="5"/>
        <v>-1.9347709661649859</v>
      </c>
      <c r="V9" s="6">
        <f t="shared" si="5"/>
        <v>-1.8225542501274166</v>
      </c>
      <c r="W9" s="6">
        <f t="shared" si="5"/>
        <v>-1.7168461036200264</v>
      </c>
      <c r="X9" s="6">
        <f t="shared" si="5"/>
        <v>-1.6172690296100649</v>
      </c>
      <c r="Y9" s="6">
        <f t="shared" si="5"/>
        <v>-1.5234674258926812</v>
      </c>
      <c r="Z9" s="6">
        <f t="shared" si="5"/>
        <v>-1.4351063151909056</v>
      </c>
      <c r="AA9" s="6">
        <f t="shared" si="5"/>
        <v>-1.351870148909833</v>
      </c>
      <c r="AB9" s="6">
        <f t="shared" si="5"/>
        <v>-1.2734616802730627</v>
      </c>
      <c r="AC9" s="6">
        <f t="shared" si="5"/>
        <v>-1.1996009028172252</v>
      </c>
      <c r="AD9" s="6">
        <f t="shared" si="5"/>
        <v>-1.1300240504538261</v>
      </c>
      <c r="AE9" s="6">
        <f t="shared" si="5"/>
        <v>-1.0644826555275042</v>
      </c>
      <c r="AF9" s="6">
        <f t="shared" si="5"/>
        <v>-1.002742661506909</v>
      </c>
      <c r="AG9" s="6">
        <f t="shared" si="5"/>
        <v>-0.94458358713950841</v>
      </c>
      <c r="AH9" s="6">
        <f t="shared" si="5"/>
        <v>-0.88979773908541693</v>
      </c>
      <c r="AI9" s="6">
        <f t="shared" si="5"/>
        <v>-0.8381894702184628</v>
      </c>
      <c r="AJ9" s="6">
        <f t="shared" si="5"/>
        <v>-0.78957448094579197</v>
      </c>
      <c r="AK9" s="6">
        <f t="shared" si="5"/>
        <v>-0.743779161050936</v>
      </c>
      <c r="AL9" s="6">
        <f t="shared" si="5"/>
        <v>-0.70063996970998177</v>
      </c>
      <c r="AM9" s="6">
        <f t="shared" si="5"/>
        <v>-0.66000285146680271</v>
      </c>
      <c r="AN9" s="6">
        <f t="shared" si="5"/>
        <v>-0.6217226860817282</v>
      </c>
      <c r="AO9" s="6">
        <f t="shared" si="5"/>
        <v>-0.58566277028898794</v>
      </c>
      <c r="AP9" s="6">
        <f t="shared" si="5"/>
        <v>-0.55169432961222664</v>
      </c>
      <c r="AQ9" s="6">
        <f t="shared" si="5"/>
        <v>-0.51969605849471745</v>
      </c>
      <c r="AR9" s="6">
        <f t="shared" si="5"/>
        <v>-0.48955368710202385</v>
      </c>
      <c r="AS9" s="6">
        <f t="shared" si="5"/>
        <v>-0.46115957325010642</v>
      </c>
      <c r="AT9" s="6">
        <f t="shared" si="5"/>
        <v>-0.43441231800160024</v>
      </c>
      <c r="AU9" s="6">
        <f t="shared" si="5"/>
        <v>-0.40921640355750744</v>
      </c>
      <c r="AV9" s="6">
        <f t="shared" si="5"/>
        <v>-0.38548185215117203</v>
      </c>
      <c r="AW9" s="6">
        <f t="shared" si="5"/>
        <v>-0.36312390472640405</v>
      </c>
      <c r="AX9" s="6">
        <f t="shared" si="5"/>
        <v>-0.34206271825227258</v>
      </c>
      <c r="AY9" s="6">
        <f t="shared" si="5"/>
        <v>-0.3222230805936408</v>
      </c>
      <c r="AZ9" s="6">
        <f t="shared" si="5"/>
        <v>-0.30353414191920969</v>
      </c>
      <c r="BA9" s="6">
        <f t="shared" si="5"/>
        <v>-0.28592916168789551</v>
      </c>
      <c r="BB9" s="6">
        <f t="shared" si="5"/>
        <v>-0.26934527030999755</v>
      </c>
      <c r="BC9" s="6">
        <f t="shared" si="5"/>
        <v>-0.25372324463201767</v>
      </c>
      <c r="BD9" s="6">
        <f t="shared" si="5"/>
        <v>-0.23900729644336066</v>
      </c>
    </row>
    <row r="10" spans="1:56" x14ac:dyDescent="0.45">
      <c r="D10" t="s">
        <v>7</v>
      </c>
      <c r="G10" s="8">
        <f>SUM(G6:G9)</f>
        <v>72.533699999999996</v>
      </c>
      <c r="H10" s="8">
        <f t="shared" ref="H10:BD10" si="6">SUM(H6:H9)</f>
        <v>68.326745399999993</v>
      </c>
      <c r="I10" s="8">
        <f t="shared" si="6"/>
        <v>64.363794166799991</v>
      </c>
      <c r="J10" s="8">
        <f t="shared" si="6"/>
        <v>60.630694105125592</v>
      </c>
      <c r="K10" s="8">
        <f t="shared" si="6"/>
        <v>57.114113847028307</v>
      </c>
      <c r="L10" s="8">
        <f t="shared" si="6"/>
        <v>53.801495243900668</v>
      </c>
      <c r="M10" s="8">
        <f t="shared" si="6"/>
        <v>50.681008519754428</v>
      </c>
      <c r="N10" s="8">
        <f t="shared" si="6"/>
        <v>47.741510025608669</v>
      </c>
      <c r="O10" s="8">
        <f t="shared" si="6"/>
        <v>44.972502444123364</v>
      </c>
      <c r="P10" s="8">
        <f t="shared" si="6"/>
        <v>42.364097302364208</v>
      </c>
      <c r="Q10" s="8">
        <f t="shared" si="6"/>
        <v>39.906979658827083</v>
      </c>
      <c r="R10" s="8">
        <f t="shared" si="6"/>
        <v>37.592374838615115</v>
      </c>
      <c r="S10" s="8">
        <f t="shared" si="6"/>
        <v>35.412017097975436</v>
      </c>
      <c r="T10" s="8">
        <f t="shared" si="6"/>
        <v>33.358120106292859</v>
      </c>
      <c r="U10" s="8">
        <f t="shared" si="6"/>
        <v>31.423349140127872</v>
      </c>
      <c r="V10" s="8">
        <f t="shared" si="6"/>
        <v>29.600794890000454</v>
      </c>
      <c r="W10" s="8">
        <f t="shared" si="6"/>
        <v>27.883948786380429</v>
      </c>
      <c r="X10" s="8">
        <f t="shared" si="6"/>
        <v>26.266679756770365</v>
      </c>
      <c r="Y10" s="8">
        <f t="shared" si="6"/>
        <v>24.743212330877682</v>
      </c>
      <c r="Z10" s="8">
        <f t="shared" si="6"/>
        <v>23.308106015686775</v>
      </c>
      <c r="AA10" s="8">
        <f t="shared" si="6"/>
        <v>21.956235866776943</v>
      </c>
      <c r="AB10" s="8">
        <f t="shared" si="6"/>
        <v>20.682774186503881</v>
      </c>
      <c r="AC10" s="8">
        <f t="shared" si="6"/>
        <v>19.483173283686657</v>
      </c>
      <c r="AD10" s="8">
        <f t="shared" si="6"/>
        <v>18.353149233232831</v>
      </c>
      <c r="AE10" s="8">
        <f t="shared" si="6"/>
        <v>17.288666577705328</v>
      </c>
      <c r="AF10" s="8">
        <f t="shared" si="6"/>
        <v>16.285923916198421</v>
      </c>
      <c r="AG10" s="8">
        <f t="shared" si="6"/>
        <v>15.341340329058912</v>
      </c>
      <c r="AH10" s="8">
        <f t="shared" si="6"/>
        <v>14.451542589973496</v>
      </c>
      <c r="AI10" s="8">
        <f t="shared" si="6"/>
        <v>13.613353119755033</v>
      </c>
      <c r="AJ10" s="8">
        <f t="shared" si="6"/>
        <v>12.823778638809241</v>
      </c>
      <c r="AK10" s="8">
        <f t="shared" si="6"/>
        <v>12.079999477758305</v>
      </c>
      <c r="AL10" s="8">
        <f t="shared" si="6"/>
        <v>11.379359508048323</v>
      </c>
      <c r="AM10" s="8">
        <f t="shared" si="6"/>
        <v>10.719356656581519</v>
      </c>
      <c r="AN10" s="8">
        <f t="shared" si="6"/>
        <v>10.097633970499791</v>
      </c>
      <c r="AO10" s="8">
        <f t="shared" si="6"/>
        <v>9.5119712002108034</v>
      </c>
      <c r="AP10" s="8">
        <f t="shared" si="6"/>
        <v>8.9602768705985767</v>
      </c>
      <c r="AQ10" s="8">
        <f t="shared" si="6"/>
        <v>8.4405808121038586</v>
      </c>
      <c r="AR10" s="8">
        <f t="shared" si="6"/>
        <v>7.9510271250018345</v>
      </c>
      <c r="AS10" s="8">
        <f t="shared" si="6"/>
        <v>7.4898675517517281</v>
      </c>
      <c r="AT10" s="8">
        <f t="shared" si="6"/>
        <v>7.055455233750128</v>
      </c>
      <c r="AU10" s="8">
        <f t="shared" si="6"/>
        <v>6.6462388301926207</v>
      </c>
      <c r="AV10" s="8">
        <f t="shared" si="6"/>
        <v>6.2607569780414485</v>
      </c>
      <c r="AW10" s="8">
        <f t="shared" si="6"/>
        <v>5.8976330733150446</v>
      </c>
      <c r="AX10" s="8">
        <f t="shared" si="6"/>
        <v>5.5555703550627724</v>
      </c>
      <c r="AY10" s="8">
        <f t="shared" si="6"/>
        <v>5.2333472744691321</v>
      </c>
      <c r="AZ10" s="8">
        <f t="shared" si="6"/>
        <v>4.9298131325499224</v>
      </c>
      <c r="BA10" s="8">
        <f t="shared" si="6"/>
        <v>4.643883970862027</v>
      </c>
      <c r="BB10" s="8">
        <f t="shared" si="6"/>
        <v>4.3745387005520291</v>
      </c>
      <c r="BC10" s="8">
        <f t="shared" si="6"/>
        <v>4.1208154559200114</v>
      </c>
      <c r="BD10" s="8">
        <f t="shared" si="6"/>
        <v>3.8818081594766509</v>
      </c>
    </row>
    <row r="11" spans="1:56" x14ac:dyDescent="0.45"/>
    <row r="12" spans="1:56" x14ac:dyDescent="0.45">
      <c r="D12" t="s">
        <v>8</v>
      </c>
      <c r="E12" s="4">
        <v>5.8000000000000003E-2</v>
      </c>
      <c r="F12" s="4">
        <v>5.8000000000000003E-2</v>
      </c>
      <c r="G12" s="4">
        <v>5.8000000000000003E-2</v>
      </c>
      <c r="H12" s="4">
        <v>5.8000000000000003E-2</v>
      </c>
      <c r="I12" s="4">
        <v>5.8000000000000003E-2</v>
      </c>
      <c r="J12" s="4">
        <v>5.8000000000000003E-2</v>
      </c>
      <c r="K12" s="4">
        <v>5.8000000000000003E-2</v>
      </c>
      <c r="L12" s="4">
        <v>5.8000000000000003E-2</v>
      </c>
      <c r="M12" s="4">
        <v>5.8000000000000003E-2</v>
      </c>
      <c r="N12" s="4">
        <v>5.8000000000000003E-2</v>
      </c>
      <c r="O12" s="4">
        <v>5.8000000000000003E-2</v>
      </c>
      <c r="P12" s="4">
        <v>5.8000000000000003E-2</v>
      </c>
      <c r="Q12" s="4">
        <v>5.8000000000000003E-2</v>
      </c>
      <c r="R12" s="4">
        <v>5.8000000000000003E-2</v>
      </c>
      <c r="S12" s="4">
        <v>5.8000000000000003E-2</v>
      </c>
      <c r="T12" s="4">
        <v>5.8000000000000003E-2</v>
      </c>
      <c r="U12" s="4">
        <v>5.8000000000000003E-2</v>
      </c>
      <c r="V12" s="4">
        <v>5.8000000000000003E-2</v>
      </c>
      <c r="W12" s="4">
        <v>5.8000000000000003E-2</v>
      </c>
      <c r="X12" s="4">
        <v>5.8000000000000003E-2</v>
      </c>
      <c r="Y12" s="4">
        <v>5.8000000000000003E-2</v>
      </c>
      <c r="Z12" s="4">
        <v>5.8000000000000003E-2</v>
      </c>
      <c r="AA12" s="4">
        <v>5.8000000000000003E-2</v>
      </c>
      <c r="AB12" s="4">
        <v>5.8000000000000003E-2</v>
      </c>
      <c r="AC12" s="4">
        <v>5.8000000000000003E-2</v>
      </c>
      <c r="AD12" s="4">
        <v>5.8000000000000003E-2</v>
      </c>
      <c r="AE12" s="4">
        <v>5.8000000000000003E-2</v>
      </c>
      <c r="AF12" s="4">
        <v>5.8000000000000003E-2</v>
      </c>
      <c r="AG12" s="4">
        <v>5.8000000000000003E-2</v>
      </c>
      <c r="AH12" s="4">
        <v>5.8000000000000003E-2</v>
      </c>
      <c r="AI12" s="4">
        <v>5.8000000000000003E-2</v>
      </c>
      <c r="AJ12" s="4">
        <v>5.8000000000000003E-2</v>
      </c>
      <c r="AK12" s="4">
        <v>5.8000000000000003E-2</v>
      </c>
      <c r="AL12" s="4">
        <v>5.8000000000000003E-2</v>
      </c>
      <c r="AM12" s="4">
        <v>5.8000000000000003E-2</v>
      </c>
      <c r="AN12" s="4">
        <v>5.8000000000000003E-2</v>
      </c>
      <c r="AO12" s="4">
        <v>5.8000000000000003E-2</v>
      </c>
      <c r="AP12" s="4">
        <v>5.8000000000000003E-2</v>
      </c>
      <c r="AQ12" s="4">
        <v>5.8000000000000003E-2</v>
      </c>
      <c r="AR12" s="4">
        <v>5.8000000000000003E-2</v>
      </c>
      <c r="AS12" s="4">
        <v>5.8000000000000003E-2</v>
      </c>
      <c r="AT12" s="4">
        <v>5.8000000000000003E-2</v>
      </c>
      <c r="AU12" s="4">
        <v>5.8000000000000003E-2</v>
      </c>
      <c r="AV12" s="4">
        <v>5.8000000000000003E-2</v>
      </c>
      <c r="AW12" s="4">
        <v>5.8000000000000003E-2</v>
      </c>
      <c r="AX12" s="4">
        <v>5.8000000000000003E-2</v>
      </c>
      <c r="AY12" s="4">
        <v>5.8000000000000003E-2</v>
      </c>
      <c r="AZ12" s="4">
        <v>5.8000000000000003E-2</v>
      </c>
      <c r="BA12" s="4">
        <v>5.8000000000000003E-2</v>
      </c>
      <c r="BB12" s="4">
        <v>5.8000000000000003E-2</v>
      </c>
      <c r="BC12" s="4">
        <v>5.8000000000000003E-2</v>
      </c>
      <c r="BD12" s="4">
        <v>5.8000000000000003E-2</v>
      </c>
    </row>
    <row r="13" spans="1:56" x14ac:dyDescent="0.45"/>
    <row r="14" spans="1:56" x14ac:dyDescent="0.45">
      <c r="D14" t="s">
        <v>9</v>
      </c>
      <c r="G14" s="7">
        <f>AVERAGE(G6,G10)</f>
        <v>36.266849999999998</v>
      </c>
      <c r="H14" s="7">
        <f t="shared" ref="H14:BD14" si="7">AVERAGE(H6,H10)</f>
        <v>70.430222700000002</v>
      </c>
      <c r="I14" s="7">
        <f t="shared" si="7"/>
        <v>66.345269783399999</v>
      </c>
      <c r="J14" s="7">
        <f t="shared" si="7"/>
        <v>62.497244135962788</v>
      </c>
      <c r="K14" s="7">
        <f t="shared" si="7"/>
        <v>58.872403976076953</v>
      </c>
      <c r="L14" s="7">
        <f t="shared" si="7"/>
        <v>55.457804545464484</v>
      </c>
      <c r="M14" s="7">
        <f t="shared" si="7"/>
        <v>52.241251881827552</v>
      </c>
      <c r="N14" s="7">
        <f t="shared" si="7"/>
        <v>49.211259272681545</v>
      </c>
      <c r="O14" s="7">
        <f t="shared" si="7"/>
        <v>46.35700623486602</v>
      </c>
      <c r="P14" s="7">
        <f t="shared" si="7"/>
        <v>43.668299873243782</v>
      </c>
      <c r="Q14" s="7">
        <f t="shared" si="7"/>
        <v>41.135538480595642</v>
      </c>
      <c r="R14" s="7">
        <f t="shared" si="7"/>
        <v>38.749677248721099</v>
      </c>
      <c r="S14" s="7">
        <f t="shared" si="7"/>
        <v>36.502195968295275</v>
      </c>
      <c r="T14" s="7">
        <f t="shared" si="7"/>
        <v>34.385068602134147</v>
      </c>
      <c r="U14" s="7">
        <f t="shared" si="7"/>
        <v>32.390734623210363</v>
      </c>
      <c r="V14" s="7">
        <f t="shared" si="7"/>
        <v>30.512072015064163</v>
      </c>
      <c r="W14" s="7">
        <f t="shared" si="7"/>
        <v>28.742371838190444</v>
      </c>
      <c r="X14" s="7">
        <f t="shared" si="7"/>
        <v>27.075314271575397</v>
      </c>
      <c r="Y14" s="7">
        <f t="shared" si="7"/>
        <v>25.504946043824024</v>
      </c>
      <c r="Z14" s="7">
        <f t="shared" si="7"/>
        <v>24.025659173282229</v>
      </c>
      <c r="AA14" s="7">
        <f t="shared" si="7"/>
        <v>22.632170941231859</v>
      </c>
      <c r="AB14" s="7">
        <f t="shared" si="7"/>
        <v>21.319505026640414</v>
      </c>
      <c r="AC14" s="7">
        <f t="shared" si="7"/>
        <v>20.082973735095269</v>
      </c>
      <c r="AD14" s="7">
        <f t="shared" si="7"/>
        <v>18.918161258459744</v>
      </c>
      <c r="AE14" s="7">
        <f t="shared" si="7"/>
        <v>17.820907905469078</v>
      </c>
      <c r="AF14" s="7">
        <f t="shared" si="7"/>
        <v>16.787295246951874</v>
      </c>
      <c r="AG14" s="7">
        <f t="shared" si="7"/>
        <v>15.813632122628666</v>
      </c>
      <c r="AH14" s="7">
        <f t="shared" si="7"/>
        <v>14.896441459516204</v>
      </c>
      <c r="AI14" s="7">
        <f t="shared" si="7"/>
        <v>14.032447854864264</v>
      </c>
      <c r="AJ14" s="7">
        <f t="shared" si="7"/>
        <v>13.218565879282137</v>
      </c>
      <c r="AK14" s="7">
        <f t="shared" si="7"/>
        <v>12.451889058283772</v>
      </c>
      <c r="AL14" s="7">
        <f t="shared" si="7"/>
        <v>11.729679492903314</v>
      </c>
      <c r="AM14" s="7">
        <f t="shared" si="7"/>
        <v>11.049358082314921</v>
      </c>
      <c r="AN14" s="7">
        <f t="shared" si="7"/>
        <v>10.408495313540655</v>
      </c>
      <c r="AO14" s="7">
        <f t="shared" si="7"/>
        <v>9.8048025853552971</v>
      </c>
      <c r="AP14" s="7">
        <f t="shared" si="7"/>
        <v>9.2361240354046892</v>
      </c>
      <c r="AQ14" s="7">
        <f t="shared" si="7"/>
        <v>8.7004288413512185</v>
      </c>
      <c r="AR14" s="7">
        <f t="shared" si="7"/>
        <v>8.1958039685528465</v>
      </c>
      <c r="AS14" s="7">
        <f t="shared" si="7"/>
        <v>7.7204473383767809</v>
      </c>
      <c r="AT14" s="7">
        <f t="shared" si="7"/>
        <v>7.272661392750928</v>
      </c>
      <c r="AU14" s="7">
        <f t="shared" si="7"/>
        <v>6.8508470319713748</v>
      </c>
      <c r="AV14" s="7">
        <f t="shared" si="7"/>
        <v>6.4534979041170342</v>
      </c>
      <c r="AW14" s="7">
        <f t="shared" si="7"/>
        <v>6.0791950256782465</v>
      </c>
      <c r="AX14" s="7">
        <f t="shared" si="7"/>
        <v>5.7266017141889085</v>
      </c>
      <c r="AY14" s="7">
        <f t="shared" si="7"/>
        <v>5.3944588147659527</v>
      </c>
      <c r="AZ14" s="7">
        <f t="shared" si="7"/>
        <v>5.0815802035095272</v>
      </c>
      <c r="BA14" s="7">
        <f t="shared" si="7"/>
        <v>4.7868485517059742</v>
      </c>
      <c r="BB14" s="7">
        <f t="shared" si="7"/>
        <v>4.509211335707028</v>
      </c>
      <c r="BC14" s="7">
        <f t="shared" si="7"/>
        <v>4.2476770782360198</v>
      </c>
      <c r="BD14" s="7">
        <f t="shared" si="7"/>
        <v>4.0013118076983307</v>
      </c>
    </row>
    <row r="15" spans="1:56" x14ac:dyDescent="0.45"/>
    <row r="16" spans="1:56" x14ac:dyDescent="0.45">
      <c r="D16" t="s">
        <v>10</v>
      </c>
      <c r="E16" s="4">
        <v>3.5999999999999997E-2</v>
      </c>
      <c r="F16" s="4">
        <v>3.5999999999999997E-2</v>
      </c>
      <c r="G16" s="4">
        <v>3.5999999999999997E-2</v>
      </c>
      <c r="H16" s="4">
        <v>3.5999999999999997E-2</v>
      </c>
      <c r="I16" s="4">
        <v>3.5999999999999997E-2</v>
      </c>
      <c r="J16" s="4">
        <v>3.5999999999999997E-2</v>
      </c>
      <c r="K16" s="4">
        <v>3.5999999999999997E-2</v>
      </c>
      <c r="L16" s="4">
        <v>3.5999999999999997E-2</v>
      </c>
      <c r="M16" s="4">
        <v>3.5999999999999997E-2</v>
      </c>
      <c r="N16" s="4">
        <v>3.5999999999999997E-2</v>
      </c>
      <c r="O16" s="4">
        <v>3.5999999999999997E-2</v>
      </c>
      <c r="P16" s="4">
        <v>3.5999999999999997E-2</v>
      </c>
      <c r="Q16" s="4">
        <v>3.5999999999999997E-2</v>
      </c>
      <c r="R16" s="4">
        <v>3.5999999999999997E-2</v>
      </c>
      <c r="S16" s="4">
        <v>3.5999999999999997E-2</v>
      </c>
      <c r="T16" s="4">
        <v>3.5999999999999997E-2</v>
      </c>
      <c r="U16" s="4">
        <v>3.5999999999999997E-2</v>
      </c>
      <c r="V16" s="4">
        <v>3.5999999999999997E-2</v>
      </c>
      <c r="W16" s="4">
        <v>3.5999999999999997E-2</v>
      </c>
      <c r="X16" s="4">
        <v>3.5999999999999997E-2</v>
      </c>
      <c r="Y16" s="4">
        <v>3.5999999999999997E-2</v>
      </c>
      <c r="Z16" s="4">
        <v>3.5999999999999997E-2</v>
      </c>
      <c r="AA16" s="4">
        <v>3.5999999999999997E-2</v>
      </c>
      <c r="AB16" s="4">
        <v>3.5999999999999997E-2</v>
      </c>
      <c r="AC16" s="4">
        <v>3.5999999999999997E-2</v>
      </c>
      <c r="AD16" s="4">
        <v>3.5999999999999997E-2</v>
      </c>
      <c r="AE16" s="4">
        <v>3.5999999999999997E-2</v>
      </c>
      <c r="AF16" s="4">
        <v>3.5999999999999997E-2</v>
      </c>
      <c r="AG16" s="4">
        <v>3.5999999999999997E-2</v>
      </c>
      <c r="AH16" s="4">
        <v>3.5999999999999997E-2</v>
      </c>
      <c r="AI16" s="4">
        <v>3.5999999999999997E-2</v>
      </c>
      <c r="AJ16" s="4">
        <v>3.5999999999999997E-2</v>
      </c>
      <c r="AK16" s="4">
        <v>3.5999999999999997E-2</v>
      </c>
      <c r="AL16" s="4">
        <v>3.5999999999999997E-2</v>
      </c>
      <c r="AM16" s="4">
        <v>3.5999999999999997E-2</v>
      </c>
      <c r="AN16" s="4">
        <v>3.5999999999999997E-2</v>
      </c>
      <c r="AO16" s="4">
        <v>3.5999999999999997E-2</v>
      </c>
      <c r="AP16" s="4">
        <v>3.5999999999999997E-2</v>
      </c>
      <c r="AQ16" s="4">
        <v>3.5999999999999997E-2</v>
      </c>
      <c r="AR16" s="4">
        <v>3.5999999999999997E-2</v>
      </c>
      <c r="AS16" s="4">
        <v>3.5999999999999997E-2</v>
      </c>
      <c r="AT16" s="4">
        <v>3.5999999999999997E-2</v>
      </c>
      <c r="AU16" s="4">
        <v>3.5999999999999997E-2</v>
      </c>
      <c r="AV16" s="4">
        <v>3.5999999999999997E-2</v>
      </c>
      <c r="AW16" s="4">
        <v>3.5999999999999997E-2</v>
      </c>
      <c r="AX16" s="4">
        <v>3.5999999999999997E-2</v>
      </c>
      <c r="AY16" s="4">
        <v>3.5999999999999997E-2</v>
      </c>
      <c r="AZ16" s="4">
        <v>3.5999999999999997E-2</v>
      </c>
      <c r="BA16" s="4">
        <v>3.5999999999999997E-2</v>
      </c>
      <c r="BB16" s="4">
        <v>3.5999999999999997E-2</v>
      </c>
      <c r="BC16" s="4">
        <v>3.5999999999999997E-2</v>
      </c>
      <c r="BD16" s="4">
        <v>3.5999999999999997E-2</v>
      </c>
    </row>
    <row r="17" spans="2:56" x14ac:dyDescent="0.45"/>
    <row r="18" spans="2:56" x14ac:dyDescent="0.45">
      <c r="D18" t="s">
        <v>11</v>
      </c>
      <c r="E18">
        <v>0</v>
      </c>
      <c r="F18">
        <v>0</v>
      </c>
      <c r="G18" s="7">
        <f>G14*G16</f>
        <v>1.3056065999999997</v>
      </c>
      <c r="H18" s="7">
        <f t="shared" ref="H18:BD18" si="8">H14*H16</f>
        <v>2.5354880172000001</v>
      </c>
      <c r="I18" s="7">
        <f t="shared" si="8"/>
        <v>2.3884297122023996</v>
      </c>
      <c r="J18" s="7">
        <f t="shared" si="8"/>
        <v>2.2499007888946601</v>
      </c>
      <c r="K18" s="7">
        <f t="shared" si="8"/>
        <v>2.1194065431387701</v>
      </c>
      <c r="L18" s="7">
        <f t="shared" si="8"/>
        <v>1.9964809636367213</v>
      </c>
      <c r="M18" s="7">
        <f t="shared" si="8"/>
        <v>1.8806850677457918</v>
      </c>
      <c r="N18" s="7">
        <f t="shared" si="8"/>
        <v>1.7716053338165354</v>
      </c>
      <c r="O18" s="7">
        <f t="shared" si="8"/>
        <v>1.6688522244551767</v>
      </c>
      <c r="P18" s="7">
        <f t="shared" si="8"/>
        <v>1.572058795436776</v>
      </c>
      <c r="Q18" s="7">
        <f t="shared" si="8"/>
        <v>1.480879385301443</v>
      </c>
      <c r="R18" s="7">
        <f t="shared" si="8"/>
        <v>1.3949883809539594</v>
      </c>
      <c r="S18" s="7">
        <f t="shared" si="8"/>
        <v>1.3140790548586299</v>
      </c>
      <c r="T18" s="7">
        <f t="shared" si="8"/>
        <v>1.2378624696768292</v>
      </c>
      <c r="U18" s="7">
        <f t="shared" si="8"/>
        <v>1.166066446435573</v>
      </c>
      <c r="V18" s="7">
        <f t="shared" si="8"/>
        <v>1.0984345925423098</v>
      </c>
      <c r="W18" s="7">
        <f t="shared" si="8"/>
        <v>1.034725386174856</v>
      </c>
      <c r="X18" s="7">
        <f t="shared" si="8"/>
        <v>0.97471131377671427</v>
      </c>
      <c r="Y18" s="7">
        <f t="shared" si="8"/>
        <v>0.9181780575776648</v>
      </c>
      <c r="Z18" s="7">
        <f t="shared" si="8"/>
        <v>0.86492373023816016</v>
      </c>
      <c r="AA18" s="7">
        <f t="shared" si="8"/>
        <v>0.81475815388434691</v>
      </c>
      <c r="AB18" s="7">
        <f t="shared" si="8"/>
        <v>0.76750218095905487</v>
      </c>
      <c r="AC18" s="7">
        <f t="shared" si="8"/>
        <v>0.72298705446342959</v>
      </c>
      <c r="AD18" s="7">
        <f t="shared" si="8"/>
        <v>0.68105380530455073</v>
      </c>
      <c r="AE18" s="7">
        <f t="shared" si="8"/>
        <v>0.64155268459688675</v>
      </c>
      <c r="AF18" s="7">
        <f t="shared" si="8"/>
        <v>0.60434262889026746</v>
      </c>
      <c r="AG18" s="7">
        <f t="shared" si="8"/>
        <v>0.569290756414632</v>
      </c>
      <c r="AH18" s="7">
        <f t="shared" si="8"/>
        <v>0.53627189254258334</v>
      </c>
      <c r="AI18" s="7">
        <f t="shared" si="8"/>
        <v>0.50516812277511347</v>
      </c>
      <c r="AJ18" s="7">
        <f t="shared" si="8"/>
        <v>0.47586837165415691</v>
      </c>
      <c r="AK18" s="7">
        <f t="shared" si="8"/>
        <v>0.44826800609821577</v>
      </c>
      <c r="AL18" s="7">
        <f t="shared" si="8"/>
        <v>0.42226846174451926</v>
      </c>
      <c r="AM18" s="7">
        <f t="shared" si="8"/>
        <v>0.39777689096333713</v>
      </c>
      <c r="AN18" s="7">
        <f t="shared" si="8"/>
        <v>0.37470583128746354</v>
      </c>
      <c r="AO18" s="7">
        <f t="shared" si="8"/>
        <v>0.35297289307279067</v>
      </c>
      <c r="AP18" s="7">
        <f t="shared" si="8"/>
        <v>0.33250046527456878</v>
      </c>
      <c r="AQ18" s="7">
        <f t="shared" si="8"/>
        <v>0.31321543828864384</v>
      </c>
      <c r="AR18" s="7">
        <f t="shared" si="8"/>
        <v>0.29504894286790245</v>
      </c>
      <c r="AS18" s="7">
        <f t="shared" si="8"/>
        <v>0.27793610418156411</v>
      </c>
      <c r="AT18" s="7">
        <f t="shared" si="8"/>
        <v>0.26181581013903338</v>
      </c>
      <c r="AU18" s="7">
        <f t="shared" si="8"/>
        <v>0.24663049315096947</v>
      </c>
      <c r="AV18" s="7">
        <f t="shared" si="8"/>
        <v>0.23232592454821321</v>
      </c>
      <c r="AW18" s="7">
        <f t="shared" si="8"/>
        <v>0.21885102092441686</v>
      </c>
      <c r="AX18" s="7">
        <f t="shared" si="8"/>
        <v>0.20615766171080069</v>
      </c>
      <c r="AY18" s="7">
        <f t="shared" si="8"/>
        <v>0.19420051733157428</v>
      </c>
      <c r="AZ18" s="7">
        <f t="shared" si="8"/>
        <v>0.18293688732634297</v>
      </c>
      <c r="BA18" s="7">
        <f t="shared" si="8"/>
        <v>0.17232654786141505</v>
      </c>
      <c r="BB18" s="7">
        <f t="shared" si="8"/>
        <v>0.16233160808545299</v>
      </c>
      <c r="BC18" s="7">
        <f t="shared" si="8"/>
        <v>0.1529163748164967</v>
      </c>
      <c r="BD18" s="7">
        <f t="shared" si="8"/>
        <v>0.14404722507713991</v>
      </c>
    </row>
    <row r="19" spans="2:56" x14ac:dyDescent="0.45"/>
    <row r="20" spans="2:56" x14ac:dyDescent="0.45">
      <c r="D20" t="s">
        <v>12</v>
      </c>
      <c r="G20" s="5">
        <v>11.21</v>
      </c>
    </row>
    <row r="21" spans="2:56" x14ac:dyDescent="0.45"/>
    <row r="22" spans="2:56" x14ac:dyDescent="0.45">
      <c r="D22" t="s">
        <v>13</v>
      </c>
      <c r="E22">
        <v>0</v>
      </c>
      <c r="F22">
        <v>0</v>
      </c>
      <c r="G22" s="6">
        <f>-G9+G18+G20</f>
        <v>14.681906600000001</v>
      </c>
      <c r="H22" s="6">
        <f t="shared" ref="H22:BD22" si="9">-H9+H18+H20</f>
        <v>6.7424426172</v>
      </c>
      <c r="I22" s="6">
        <f t="shared" si="9"/>
        <v>6.3513809454023988</v>
      </c>
      <c r="J22" s="6">
        <f t="shared" si="9"/>
        <v>5.9830008505690593</v>
      </c>
      <c r="K22" s="6">
        <f t="shared" si="9"/>
        <v>5.6359868012360543</v>
      </c>
      <c r="L22" s="6">
        <f t="shared" si="9"/>
        <v>5.3090995667643632</v>
      </c>
      <c r="M22" s="6">
        <f t="shared" si="9"/>
        <v>5.0011717918920304</v>
      </c>
      <c r="N22" s="6">
        <f t="shared" si="9"/>
        <v>4.7111038279622921</v>
      </c>
      <c r="O22" s="6">
        <f t="shared" si="9"/>
        <v>4.4378598059404792</v>
      </c>
      <c r="P22" s="6">
        <f t="shared" si="9"/>
        <v>4.1804639371959311</v>
      </c>
      <c r="Q22" s="6">
        <f t="shared" si="9"/>
        <v>3.9379970288385673</v>
      </c>
      <c r="R22" s="6">
        <f t="shared" si="9"/>
        <v>3.7095932011659301</v>
      </c>
      <c r="S22" s="6">
        <f t="shared" si="9"/>
        <v>3.4944367954983067</v>
      </c>
      <c r="T22" s="6">
        <f t="shared" si="9"/>
        <v>3.2917594613594048</v>
      </c>
      <c r="U22" s="6">
        <f t="shared" si="9"/>
        <v>3.1008374126005589</v>
      </c>
      <c r="V22" s="6">
        <f t="shared" si="9"/>
        <v>2.9209888426697264</v>
      </c>
      <c r="W22" s="6">
        <f t="shared" si="9"/>
        <v>2.7515714897948822</v>
      </c>
      <c r="X22" s="6">
        <f t="shared" si="9"/>
        <v>2.591980343386779</v>
      </c>
      <c r="Y22" s="6">
        <f t="shared" si="9"/>
        <v>2.4416454834703458</v>
      </c>
      <c r="Z22" s="6">
        <f t="shared" si="9"/>
        <v>2.3000300454290659</v>
      </c>
      <c r="AA22" s="6">
        <f t="shared" si="9"/>
        <v>2.1666283027941802</v>
      </c>
      <c r="AB22" s="6">
        <f t="shared" si="9"/>
        <v>2.0409638612321177</v>
      </c>
      <c r="AC22" s="6">
        <f t="shared" si="9"/>
        <v>1.9225879572806548</v>
      </c>
      <c r="AD22" s="6">
        <f t="shared" si="9"/>
        <v>1.8110778557583769</v>
      </c>
      <c r="AE22" s="6">
        <f t="shared" si="9"/>
        <v>1.7060353401243908</v>
      </c>
      <c r="AF22" s="6">
        <f t="shared" si="9"/>
        <v>1.6070852903971766</v>
      </c>
      <c r="AG22" s="6">
        <f t="shared" si="9"/>
        <v>1.5138743435541404</v>
      </c>
      <c r="AH22" s="6">
        <f t="shared" si="9"/>
        <v>1.4260696316280002</v>
      </c>
      <c r="AI22" s="6">
        <f t="shared" si="9"/>
        <v>1.3433575929935762</v>
      </c>
      <c r="AJ22" s="6">
        <f t="shared" si="9"/>
        <v>1.2654428525999488</v>
      </c>
      <c r="AK22" s="6">
        <f t="shared" si="9"/>
        <v>1.1920471671491517</v>
      </c>
      <c r="AL22" s="6">
        <f t="shared" si="9"/>
        <v>1.122908431454501</v>
      </c>
      <c r="AM22" s="6">
        <f t="shared" si="9"/>
        <v>1.0577797424301398</v>
      </c>
      <c r="AN22" s="6">
        <f t="shared" si="9"/>
        <v>0.9964285173691918</v>
      </c>
      <c r="AO22" s="6">
        <f t="shared" si="9"/>
        <v>0.93863566336177862</v>
      </c>
      <c r="AP22" s="6">
        <f t="shared" si="9"/>
        <v>0.88419479488679542</v>
      </c>
      <c r="AQ22" s="6">
        <f t="shared" si="9"/>
        <v>0.83291149678336129</v>
      </c>
      <c r="AR22" s="6">
        <f t="shared" si="9"/>
        <v>0.78460262996992625</v>
      </c>
      <c r="AS22" s="6">
        <f t="shared" si="9"/>
        <v>0.73909567743167059</v>
      </c>
      <c r="AT22" s="6">
        <f t="shared" si="9"/>
        <v>0.69622812814063362</v>
      </c>
      <c r="AU22" s="6">
        <f t="shared" si="9"/>
        <v>0.65584689670847696</v>
      </c>
      <c r="AV22" s="6">
        <f t="shared" si="9"/>
        <v>0.61780777669938525</v>
      </c>
      <c r="AW22" s="6">
        <f t="shared" si="9"/>
        <v>0.58197492565082087</v>
      </c>
      <c r="AX22" s="6">
        <f t="shared" si="9"/>
        <v>0.54822037996307327</v>
      </c>
      <c r="AY22" s="6">
        <f t="shared" si="9"/>
        <v>0.51642359792521508</v>
      </c>
      <c r="AZ22" s="6">
        <f t="shared" si="9"/>
        <v>0.48647102924555263</v>
      </c>
      <c r="BA22" s="6">
        <f t="shared" si="9"/>
        <v>0.45825570954931055</v>
      </c>
      <c r="BB22" s="6">
        <f t="shared" si="9"/>
        <v>0.43167687839545055</v>
      </c>
      <c r="BC22" s="6">
        <f t="shared" si="9"/>
        <v>0.40663961944851434</v>
      </c>
      <c r="BD22" s="6">
        <f t="shared" si="9"/>
        <v>0.38305452152050057</v>
      </c>
    </row>
    <row r="23" spans="2:56" x14ac:dyDescent="0.45"/>
    <row r="24" spans="2:56" x14ac:dyDescent="0.45">
      <c r="B24" t="s">
        <v>14</v>
      </c>
      <c r="D24" t="s">
        <v>15</v>
      </c>
      <c r="E24" s="10">
        <f>XNPV(E16,E22:BD22,E4:BD4)</f>
        <v>79.853115634459058</v>
      </c>
    </row>
    <row r="25" spans="2:56" x14ac:dyDescent="0.45">
      <c r="B25" t="s">
        <v>16</v>
      </c>
      <c r="D25" t="s">
        <v>15</v>
      </c>
      <c r="E25" s="10">
        <f>XNPV(E16,E22:K22,E4:K4)</f>
        <v>34.823845462336642</v>
      </c>
    </row>
    <row r="26" spans="2:56" x14ac:dyDescent="0.45"/>
    <row r="27" spans="2:56" x14ac:dyDescent="0.45"/>
  </sheetData>
  <pageMargins left="0.70866141732283472" right="0.70866141732283472" top="0.74803149606299213" bottom="0.74803149606299213" header="0.31496062992125984" footer="0.31496062992125984"/>
  <pageSetup paperSize="9" scale="22" fitToHeight="0" orientation="landscape" r:id="rId1"/>
  <headerFooter>
    <oddHeader>&amp;L&amp;F&amp;C&amp;A&amp;ROFFICIAL</oddHeader>
    <oddFooter>&amp;LPrinted on &amp;D at &amp;T&amp;CPage &amp;P of &amp;N&amp;ROFWAT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27"/>
  <sheetViews>
    <sheetView workbookViewId="0"/>
  </sheetViews>
  <sheetFormatPr defaultColWidth="0" defaultRowHeight="15" customHeight="1" zeroHeight="1" x14ac:dyDescent="0.45"/>
  <cols>
    <col min="1" max="3" width="2.265625" customWidth="1"/>
    <col min="4" max="4" width="25.265625" customWidth="1"/>
    <col min="5" max="6" width="10.73046875" bestFit="1" customWidth="1"/>
    <col min="7" max="7" width="14.86328125" customWidth="1"/>
    <col min="8" max="56" width="10.73046875" bestFit="1" customWidth="1"/>
    <col min="57" max="57" width="2.265625" customWidth="1"/>
    <col min="58" max="16384" width="9.1328125" hidden="1"/>
  </cols>
  <sheetData>
    <row r="1" spans="1:56" ht="14.25" x14ac:dyDescent="0.45">
      <c r="A1" s="1" t="s">
        <v>0</v>
      </c>
    </row>
    <row r="2" spans="1:56" ht="14.25" x14ac:dyDescent="0.45">
      <c r="D2" t="s">
        <v>2</v>
      </c>
      <c r="E2">
        <v>1</v>
      </c>
      <c r="F2">
        <f>+E2+1</f>
        <v>2</v>
      </c>
      <c r="G2">
        <f t="shared" ref="G2:BD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si="0"/>
        <v>52</v>
      </c>
    </row>
    <row r="3" spans="1:56" ht="14.25" x14ac:dyDescent="0.45">
      <c r="D3" t="s">
        <v>1</v>
      </c>
      <c r="E3">
        <v>6</v>
      </c>
      <c r="F3">
        <v>6</v>
      </c>
      <c r="G3">
        <v>7</v>
      </c>
      <c r="H3">
        <v>7</v>
      </c>
      <c r="I3">
        <v>7</v>
      </c>
      <c r="J3">
        <v>7</v>
      </c>
      <c r="K3">
        <v>7</v>
      </c>
      <c r="L3">
        <f>G3+1</f>
        <v>8</v>
      </c>
      <c r="M3">
        <f t="shared" ref="M3:BD3" si="1">H3+1</f>
        <v>8</v>
      </c>
      <c r="N3">
        <f t="shared" si="1"/>
        <v>8</v>
      </c>
      <c r="O3">
        <f t="shared" si="1"/>
        <v>8</v>
      </c>
      <c r="P3">
        <f t="shared" si="1"/>
        <v>8</v>
      </c>
      <c r="Q3">
        <f t="shared" si="1"/>
        <v>9</v>
      </c>
      <c r="R3">
        <f t="shared" si="1"/>
        <v>9</v>
      </c>
      <c r="S3">
        <f t="shared" si="1"/>
        <v>9</v>
      </c>
      <c r="T3">
        <f t="shared" si="1"/>
        <v>9</v>
      </c>
      <c r="U3">
        <f t="shared" si="1"/>
        <v>9</v>
      </c>
      <c r="V3">
        <f t="shared" si="1"/>
        <v>10</v>
      </c>
      <c r="W3">
        <f t="shared" si="1"/>
        <v>10</v>
      </c>
      <c r="X3">
        <f t="shared" si="1"/>
        <v>10</v>
      </c>
      <c r="Y3">
        <f t="shared" si="1"/>
        <v>10</v>
      </c>
      <c r="Z3">
        <f t="shared" si="1"/>
        <v>10</v>
      </c>
      <c r="AA3">
        <f t="shared" si="1"/>
        <v>11</v>
      </c>
      <c r="AB3">
        <f t="shared" si="1"/>
        <v>11</v>
      </c>
      <c r="AC3">
        <f t="shared" si="1"/>
        <v>11</v>
      </c>
      <c r="AD3">
        <f t="shared" si="1"/>
        <v>11</v>
      </c>
      <c r="AE3">
        <f t="shared" si="1"/>
        <v>11</v>
      </c>
      <c r="AF3">
        <f t="shared" si="1"/>
        <v>12</v>
      </c>
      <c r="AG3">
        <f t="shared" si="1"/>
        <v>12</v>
      </c>
      <c r="AH3">
        <f t="shared" si="1"/>
        <v>12</v>
      </c>
      <c r="AI3">
        <f t="shared" si="1"/>
        <v>12</v>
      </c>
      <c r="AJ3">
        <f t="shared" si="1"/>
        <v>12</v>
      </c>
      <c r="AK3">
        <f t="shared" si="1"/>
        <v>13</v>
      </c>
      <c r="AL3">
        <f t="shared" si="1"/>
        <v>13</v>
      </c>
      <c r="AM3">
        <f t="shared" si="1"/>
        <v>13</v>
      </c>
      <c r="AN3">
        <f t="shared" si="1"/>
        <v>13</v>
      </c>
      <c r="AO3">
        <f t="shared" si="1"/>
        <v>13</v>
      </c>
      <c r="AP3">
        <f t="shared" si="1"/>
        <v>14</v>
      </c>
      <c r="AQ3">
        <f t="shared" si="1"/>
        <v>14</v>
      </c>
      <c r="AR3">
        <f t="shared" si="1"/>
        <v>14</v>
      </c>
      <c r="AS3">
        <f t="shared" si="1"/>
        <v>14</v>
      </c>
      <c r="AT3">
        <f t="shared" si="1"/>
        <v>14</v>
      </c>
      <c r="AU3">
        <f t="shared" si="1"/>
        <v>15</v>
      </c>
      <c r="AV3">
        <f t="shared" si="1"/>
        <v>15</v>
      </c>
      <c r="AW3">
        <f t="shared" si="1"/>
        <v>15</v>
      </c>
      <c r="AX3">
        <f t="shared" si="1"/>
        <v>15</v>
      </c>
      <c r="AY3">
        <f t="shared" si="1"/>
        <v>15</v>
      </c>
      <c r="AZ3">
        <f t="shared" si="1"/>
        <v>16</v>
      </c>
      <c r="BA3">
        <f t="shared" si="1"/>
        <v>16</v>
      </c>
      <c r="BB3">
        <f t="shared" si="1"/>
        <v>16</v>
      </c>
      <c r="BC3">
        <f t="shared" si="1"/>
        <v>16</v>
      </c>
      <c r="BD3">
        <f t="shared" si="1"/>
        <v>16</v>
      </c>
    </row>
    <row r="4" spans="1:56" ht="14.25" x14ac:dyDescent="0.45">
      <c r="E4" s="2">
        <v>43555</v>
      </c>
      <c r="F4" s="2">
        <f>EOMONTH(E4,12)</f>
        <v>43921</v>
      </c>
      <c r="G4" s="2">
        <f t="shared" ref="G4:BD4" si="2">EOMONTH(F4,12)</f>
        <v>44286</v>
      </c>
      <c r="H4" s="2">
        <f t="shared" si="2"/>
        <v>44651</v>
      </c>
      <c r="I4" s="2">
        <f t="shared" si="2"/>
        <v>45016</v>
      </c>
      <c r="J4" s="2">
        <f t="shared" si="2"/>
        <v>45382</v>
      </c>
      <c r="K4" s="2">
        <f t="shared" si="2"/>
        <v>45747</v>
      </c>
      <c r="L4" s="2">
        <f t="shared" si="2"/>
        <v>46112</v>
      </c>
      <c r="M4" s="2">
        <f t="shared" si="2"/>
        <v>46477</v>
      </c>
      <c r="N4" s="2">
        <f t="shared" si="2"/>
        <v>46843</v>
      </c>
      <c r="O4" s="2">
        <f t="shared" si="2"/>
        <v>47208</v>
      </c>
      <c r="P4" s="2">
        <f t="shared" si="2"/>
        <v>47573</v>
      </c>
      <c r="Q4" s="2">
        <f t="shared" si="2"/>
        <v>47938</v>
      </c>
      <c r="R4" s="2">
        <f t="shared" si="2"/>
        <v>48304</v>
      </c>
      <c r="S4" s="2">
        <f t="shared" si="2"/>
        <v>48669</v>
      </c>
      <c r="T4" s="2">
        <f t="shared" si="2"/>
        <v>49034</v>
      </c>
      <c r="U4" s="2">
        <f t="shared" si="2"/>
        <v>49399</v>
      </c>
      <c r="V4" s="2">
        <f t="shared" si="2"/>
        <v>49765</v>
      </c>
      <c r="W4" s="2">
        <f t="shared" si="2"/>
        <v>50130</v>
      </c>
      <c r="X4" s="2">
        <f t="shared" si="2"/>
        <v>50495</v>
      </c>
      <c r="Y4" s="2">
        <f t="shared" si="2"/>
        <v>50860</v>
      </c>
      <c r="Z4" s="2">
        <f t="shared" si="2"/>
        <v>51226</v>
      </c>
      <c r="AA4" s="2">
        <f t="shared" si="2"/>
        <v>51591</v>
      </c>
      <c r="AB4" s="2">
        <f t="shared" si="2"/>
        <v>51956</v>
      </c>
      <c r="AC4" s="2">
        <f t="shared" si="2"/>
        <v>52321</v>
      </c>
      <c r="AD4" s="2">
        <f t="shared" si="2"/>
        <v>52687</v>
      </c>
      <c r="AE4" s="2">
        <f t="shared" si="2"/>
        <v>53052</v>
      </c>
      <c r="AF4" s="2">
        <f t="shared" si="2"/>
        <v>53417</v>
      </c>
      <c r="AG4" s="2">
        <f t="shared" si="2"/>
        <v>53782</v>
      </c>
      <c r="AH4" s="2">
        <f t="shared" si="2"/>
        <v>54148</v>
      </c>
      <c r="AI4" s="2">
        <f t="shared" si="2"/>
        <v>54513</v>
      </c>
      <c r="AJ4" s="2">
        <f t="shared" si="2"/>
        <v>54878</v>
      </c>
      <c r="AK4" s="2">
        <f t="shared" si="2"/>
        <v>55243</v>
      </c>
      <c r="AL4" s="2">
        <f t="shared" si="2"/>
        <v>55609</v>
      </c>
      <c r="AM4" s="2">
        <f t="shared" si="2"/>
        <v>55974</v>
      </c>
      <c r="AN4" s="2">
        <f t="shared" si="2"/>
        <v>56339</v>
      </c>
      <c r="AO4" s="2">
        <f t="shared" si="2"/>
        <v>56704</v>
      </c>
      <c r="AP4" s="2">
        <f t="shared" si="2"/>
        <v>57070</v>
      </c>
      <c r="AQ4" s="2">
        <f t="shared" si="2"/>
        <v>57435</v>
      </c>
      <c r="AR4" s="2">
        <f t="shared" si="2"/>
        <v>57800</v>
      </c>
      <c r="AS4" s="2">
        <f t="shared" si="2"/>
        <v>58165</v>
      </c>
      <c r="AT4" s="2">
        <f t="shared" si="2"/>
        <v>58531</v>
      </c>
      <c r="AU4" s="2">
        <f t="shared" si="2"/>
        <v>58896</v>
      </c>
      <c r="AV4" s="2">
        <f t="shared" si="2"/>
        <v>59261</v>
      </c>
      <c r="AW4" s="2">
        <f t="shared" si="2"/>
        <v>59626</v>
      </c>
      <c r="AX4" s="2">
        <f t="shared" si="2"/>
        <v>59992</v>
      </c>
      <c r="AY4" s="2">
        <f t="shared" si="2"/>
        <v>60357</v>
      </c>
      <c r="AZ4" s="2">
        <f t="shared" si="2"/>
        <v>60722</v>
      </c>
      <c r="BA4" s="2">
        <f t="shared" si="2"/>
        <v>61087</v>
      </c>
      <c r="BB4" s="2">
        <f t="shared" si="2"/>
        <v>61453</v>
      </c>
      <c r="BC4" s="2">
        <f t="shared" si="2"/>
        <v>61818</v>
      </c>
      <c r="BD4" s="2">
        <f t="shared" si="2"/>
        <v>62183</v>
      </c>
    </row>
    <row r="5" spans="1:56" ht="14.25" x14ac:dyDescent="0.45"/>
    <row r="6" spans="1:56" ht="14.25" x14ac:dyDescent="0.45">
      <c r="D6" t="s">
        <v>3</v>
      </c>
      <c r="G6" s="5">
        <v>0</v>
      </c>
      <c r="H6" s="7">
        <f>G10</f>
        <v>14.565</v>
      </c>
      <c r="I6" s="7">
        <f t="shared" ref="I6:BD6" si="3">H10</f>
        <v>13.720229999999999</v>
      </c>
      <c r="J6" s="7">
        <f t="shared" si="3"/>
        <v>12.924456659999999</v>
      </c>
      <c r="K6" s="7">
        <f t="shared" si="3"/>
        <v>12.17483817372</v>
      </c>
      <c r="L6" s="7">
        <f t="shared" si="3"/>
        <v>11.468697559644239</v>
      </c>
      <c r="M6" s="7">
        <f t="shared" si="3"/>
        <v>10.803513101184873</v>
      </c>
      <c r="N6" s="7">
        <f t="shared" si="3"/>
        <v>10.176909341316151</v>
      </c>
      <c r="O6" s="7">
        <f t="shared" si="3"/>
        <v>9.5866485995198136</v>
      </c>
      <c r="P6" s="7">
        <f t="shared" si="3"/>
        <v>9.0306229807476637</v>
      </c>
      <c r="Q6" s="7">
        <f t="shared" si="3"/>
        <v>8.5068468478642991</v>
      </c>
      <c r="R6" s="7">
        <f t="shared" si="3"/>
        <v>8.0134497306881691</v>
      </c>
      <c r="S6" s="7">
        <f t="shared" si="3"/>
        <v>7.5486696463082552</v>
      </c>
      <c r="T6" s="7">
        <f t="shared" si="3"/>
        <v>7.1108468068223765</v>
      </c>
      <c r="U6" s="7">
        <f t="shared" si="3"/>
        <v>6.6984176920266787</v>
      </c>
      <c r="V6" s="7">
        <f t="shared" si="3"/>
        <v>6.309909465889131</v>
      </c>
      <c r="W6" s="7">
        <f t="shared" si="3"/>
        <v>5.9439347168675614</v>
      </c>
      <c r="X6" s="7">
        <f t="shared" si="3"/>
        <v>5.5991865032892427</v>
      </c>
      <c r="Y6" s="7">
        <f t="shared" si="3"/>
        <v>5.2744336860984671</v>
      </c>
      <c r="Z6" s="7">
        <f t="shared" si="3"/>
        <v>4.968516532304756</v>
      </c>
      <c r="AA6" s="7">
        <f t="shared" si="3"/>
        <v>4.68034257343108</v>
      </c>
      <c r="AB6" s="7">
        <f t="shared" si="3"/>
        <v>4.4088827041720773</v>
      </c>
      <c r="AC6" s="7">
        <f t="shared" si="3"/>
        <v>4.1531675073300969</v>
      </c>
      <c r="AD6" s="7">
        <f t="shared" si="3"/>
        <v>3.9122837919049513</v>
      </c>
      <c r="AE6" s="7">
        <f t="shared" si="3"/>
        <v>3.6853713319744643</v>
      </c>
      <c r="AF6" s="7">
        <f t="shared" si="3"/>
        <v>3.4716197947199454</v>
      </c>
      <c r="AG6" s="7">
        <f t="shared" si="3"/>
        <v>3.2702658466261885</v>
      </c>
      <c r="AH6" s="7">
        <f t="shared" si="3"/>
        <v>3.0805904275218694</v>
      </c>
      <c r="AI6" s="7">
        <f t="shared" si="3"/>
        <v>2.9019161827256008</v>
      </c>
      <c r="AJ6" s="7">
        <f t="shared" si="3"/>
        <v>2.7336050441275161</v>
      </c>
      <c r="AK6" s="7">
        <f t="shared" si="3"/>
        <v>2.5750559515681202</v>
      </c>
      <c r="AL6" s="7">
        <f t="shared" si="3"/>
        <v>2.425702706377169</v>
      </c>
      <c r="AM6" s="7">
        <f t="shared" si="3"/>
        <v>2.2850119494072931</v>
      </c>
      <c r="AN6" s="7">
        <f t="shared" si="3"/>
        <v>2.15248125634167</v>
      </c>
      <c r="AO6" s="7">
        <f t="shared" si="3"/>
        <v>2.0276373434738533</v>
      </c>
      <c r="AP6" s="7">
        <f t="shared" si="3"/>
        <v>1.9100343775523698</v>
      </c>
      <c r="AQ6" s="7">
        <f t="shared" si="3"/>
        <v>1.7992523836543324</v>
      </c>
      <c r="AR6" s="7">
        <f t="shared" si="3"/>
        <v>1.6948957454023812</v>
      </c>
      <c r="AS6" s="7">
        <f t="shared" si="3"/>
        <v>1.5965917921690431</v>
      </c>
      <c r="AT6" s="7">
        <f t="shared" si="3"/>
        <v>1.5039894682232386</v>
      </c>
      <c r="AU6" s="7">
        <f t="shared" si="3"/>
        <v>1.4167580790662908</v>
      </c>
      <c r="AV6" s="7">
        <f t="shared" si="3"/>
        <v>1.334586110480446</v>
      </c>
      <c r="AW6" s="7">
        <f t="shared" si="3"/>
        <v>1.2571801160725802</v>
      </c>
      <c r="AX6" s="7">
        <f t="shared" si="3"/>
        <v>1.1842636693403705</v>
      </c>
      <c r="AY6" s="7">
        <f t="shared" si="3"/>
        <v>1.1155763765186291</v>
      </c>
      <c r="AZ6" s="7">
        <f t="shared" si="3"/>
        <v>1.0508729466805486</v>
      </c>
      <c r="BA6" s="7">
        <f t="shared" si="3"/>
        <v>0.98992231577307677</v>
      </c>
      <c r="BB6" s="7">
        <f t="shared" si="3"/>
        <v>0.93250682145823827</v>
      </c>
      <c r="BC6" s="7">
        <f t="shared" si="3"/>
        <v>0.87842142581366045</v>
      </c>
      <c r="BD6" s="7">
        <f t="shared" si="3"/>
        <v>0.82747298311646811</v>
      </c>
    </row>
    <row r="7" spans="1:56" s="9" customFormat="1" ht="14.25" x14ac:dyDescent="0.45">
      <c r="A7"/>
      <c r="B7"/>
      <c r="C7"/>
      <c r="D7" t="s">
        <v>4</v>
      </c>
      <c r="E7"/>
      <c r="F7"/>
      <c r="G7" s="5">
        <v>0</v>
      </c>
    </row>
    <row r="8" spans="1:56" s="9" customFormat="1" ht="14.25" x14ac:dyDescent="0.45">
      <c r="A8"/>
      <c r="B8"/>
      <c r="C8"/>
      <c r="D8" t="s">
        <v>5</v>
      </c>
      <c r="E8"/>
      <c r="F8"/>
      <c r="G8" s="5">
        <v>15</v>
      </c>
    </row>
    <row r="9" spans="1:56" ht="14.25" x14ac:dyDescent="0.45">
      <c r="D9" t="s">
        <v>6</v>
      </c>
      <c r="G9" s="6">
        <f>G6*-G12+-G12*0.5*SUM(G7:G8)</f>
        <v>-0.435</v>
      </c>
      <c r="H9" s="6">
        <f t="shared" ref="H9:BD9" si="4">H6*-H12+-H12*0.5*SUM(H7:H8)</f>
        <v>-0.84477000000000002</v>
      </c>
      <c r="I9" s="6">
        <f t="shared" si="4"/>
        <v>-0.79577334</v>
      </c>
      <c r="J9" s="6">
        <f t="shared" si="4"/>
        <v>-0.74961848627999994</v>
      </c>
      <c r="K9" s="6">
        <f t="shared" si="4"/>
        <v>-0.70614061407576001</v>
      </c>
      <c r="L9" s="6">
        <f t="shared" si="4"/>
        <v>-0.66518445845936591</v>
      </c>
      <c r="M9" s="6">
        <f t="shared" si="4"/>
        <v>-0.62660375986872263</v>
      </c>
      <c r="N9" s="6">
        <f t="shared" si="4"/>
        <v>-0.59026074179633681</v>
      </c>
      <c r="O9" s="6">
        <f t="shared" si="4"/>
        <v>-0.55602561877214918</v>
      </c>
      <c r="P9" s="6">
        <f t="shared" si="4"/>
        <v>-0.52377613288336455</v>
      </c>
      <c r="Q9" s="6">
        <f t="shared" si="4"/>
        <v>-0.49339711717612939</v>
      </c>
      <c r="R9" s="6">
        <f t="shared" si="4"/>
        <v>-0.46478008437991386</v>
      </c>
      <c r="S9" s="6">
        <f t="shared" si="4"/>
        <v>-0.4378228394858788</v>
      </c>
      <c r="T9" s="6">
        <f t="shared" si="4"/>
        <v>-0.41242911479569788</v>
      </c>
      <c r="U9" s="6">
        <f t="shared" si="4"/>
        <v>-0.38850822613754737</v>
      </c>
      <c r="V9" s="6">
        <f t="shared" si="4"/>
        <v>-0.36597474902156962</v>
      </c>
      <c r="W9" s="6">
        <f t="shared" si="4"/>
        <v>-0.34474821357831859</v>
      </c>
      <c r="X9" s="6">
        <f t="shared" si="4"/>
        <v>-0.32475281719077609</v>
      </c>
      <c r="Y9" s="6">
        <f t="shared" si="4"/>
        <v>-0.30591715379371109</v>
      </c>
      <c r="Z9" s="6">
        <f t="shared" si="4"/>
        <v>-0.28817395887367586</v>
      </c>
      <c r="AA9" s="6">
        <f t="shared" si="4"/>
        <v>-0.27145986925900267</v>
      </c>
      <c r="AB9" s="6">
        <f t="shared" si="4"/>
        <v>-0.25571519684198052</v>
      </c>
      <c r="AC9" s="6">
        <f t="shared" si="4"/>
        <v>-0.24088371542514564</v>
      </c>
      <c r="AD9" s="6">
        <f t="shared" si="4"/>
        <v>-0.2269124599304872</v>
      </c>
      <c r="AE9" s="6">
        <f t="shared" si="4"/>
        <v>-0.21375153725451895</v>
      </c>
      <c r="AF9" s="6">
        <f t="shared" si="4"/>
        <v>-0.20135394809375684</v>
      </c>
      <c r="AG9" s="6">
        <f t="shared" si="4"/>
        <v>-0.18967541910431895</v>
      </c>
      <c r="AH9" s="6">
        <f t="shared" si="4"/>
        <v>-0.17867424479626842</v>
      </c>
      <c r="AI9" s="6">
        <f t="shared" si="4"/>
        <v>-0.16831113859808486</v>
      </c>
      <c r="AJ9" s="6">
        <f t="shared" si="4"/>
        <v>-0.15854909255939595</v>
      </c>
      <c r="AK9" s="6">
        <f t="shared" si="4"/>
        <v>-0.14935324519095097</v>
      </c>
      <c r="AL9" s="6">
        <f t="shared" si="4"/>
        <v>-0.14069075696987582</v>
      </c>
      <c r="AM9" s="6">
        <f t="shared" si="4"/>
        <v>-0.13253069306562301</v>
      </c>
      <c r="AN9" s="6">
        <f t="shared" si="4"/>
        <v>-0.12484391286781686</v>
      </c>
      <c r="AO9" s="6">
        <f t="shared" si="4"/>
        <v>-0.11760296592148349</v>
      </c>
      <c r="AP9" s="6">
        <f t="shared" si="4"/>
        <v>-0.11078199389803746</v>
      </c>
      <c r="AQ9" s="6">
        <f t="shared" si="4"/>
        <v>-0.10435663825195128</v>
      </c>
      <c r="AR9" s="6">
        <f t="shared" si="4"/>
        <v>-9.8303953233338112E-2</v>
      </c>
      <c r="AS9" s="6">
        <f t="shared" si="4"/>
        <v>-9.2602323945804504E-2</v>
      </c>
      <c r="AT9" s="6">
        <f t="shared" si="4"/>
        <v>-8.723138915694785E-2</v>
      </c>
      <c r="AU9" s="6">
        <f t="shared" si="4"/>
        <v>-8.2171968585844871E-2</v>
      </c>
      <c r="AV9" s="6">
        <f t="shared" si="4"/>
        <v>-7.7405994407865872E-2</v>
      </c>
      <c r="AW9" s="6">
        <f t="shared" si="4"/>
        <v>-7.291644673220965E-2</v>
      </c>
      <c r="AX9" s="6">
        <f t="shared" si="4"/>
        <v>-6.8687292821741491E-2</v>
      </c>
      <c r="AY9" s="6">
        <f t="shared" si="4"/>
        <v>-6.4703429838080487E-2</v>
      </c>
      <c r="AZ9" s="6">
        <f t="shared" si="4"/>
        <v>-6.0950630907471826E-2</v>
      </c>
      <c r="BA9" s="6">
        <f t="shared" si="4"/>
        <v>-5.7415494314838458E-2</v>
      </c>
      <c r="BB9" s="6">
        <f t="shared" si="4"/>
        <v>-5.4085395644577823E-2</v>
      </c>
      <c r="BC9" s="6">
        <f t="shared" si="4"/>
        <v>-5.0948442697192307E-2</v>
      </c>
      <c r="BD9" s="6">
        <f t="shared" si="4"/>
        <v>-4.799343302075515E-2</v>
      </c>
    </row>
    <row r="10" spans="1:56" ht="14.25" x14ac:dyDescent="0.45">
      <c r="D10" t="s">
        <v>7</v>
      </c>
      <c r="G10" s="8">
        <f>SUM(G6:G9)</f>
        <v>14.565</v>
      </c>
      <c r="H10" s="8">
        <f t="shared" ref="H10:BD10" si="5">SUM(H6:H9)</f>
        <v>13.720229999999999</v>
      </c>
      <c r="I10" s="8">
        <f t="shared" si="5"/>
        <v>12.924456659999999</v>
      </c>
      <c r="J10" s="8">
        <f t="shared" si="5"/>
        <v>12.17483817372</v>
      </c>
      <c r="K10" s="8">
        <f t="shared" si="5"/>
        <v>11.468697559644239</v>
      </c>
      <c r="L10" s="8">
        <f t="shared" si="5"/>
        <v>10.803513101184873</v>
      </c>
      <c r="M10" s="8">
        <f t="shared" si="5"/>
        <v>10.176909341316151</v>
      </c>
      <c r="N10" s="8">
        <f t="shared" si="5"/>
        <v>9.5866485995198136</v>
      </c>
      <c r="O10" s="8">
        <f t="shared" si="5"/>
        <v>9.0306229807476637</v>
      </c>
      <c r="P10" s="8">
        <f t="shared" si="5"/>
        <v>8.5068468478642991</v>
      </c>
      <c r="Q10" s="8">
        <f t="shared" si="5"/>
        <v>8.0134497306881691</v>
      </c>
      <c r="R10" s="8">
        <f t="shared" si="5"/>
        <v>7.5486696463082552</v>
      </c>
      <c r="S10" s="8">
        <f t="shared" si="5"/>
        <v>7.1108468068223765</v>
      </c>
      <c r="T10" s="8">
        <f t="shared" si="5"/>
        <v>6.6984176920266787</v>
      </c>
      <c r="U10" s="8">
        <f t="shared" si="5"/>
        <v>6.309909465889131</v>
      </c>
      <c r="V10" s="8">
        <f t="shared" si="5"/>
        <v>5.9439347168675614</v>
      </c>
      <c r="W10" s="8">
        <f t="shared" si="5"/>
        <v>5.5991865032892427</v>
      </c>
      <c r="X10" s="8">
        <f t="shared" si="5"/>
        <v>5.2744336860984671</v>
      </c>
      <c r="Y10" s="8">
        <f t="shared" si="5"/>
        <v>4.968516532304756</v>
      </c>
      <c r="Z10" s="8">
        <f t="shared" si="5"/>
        <v>4.68034257343108</v>
      </c>
      <c r="AA10" s="8">
        <f t="shared" si="5"/>
        <v>4.4088827041720773</v>
      </c>
      <c r="AB10" s="8">
        <f t="shared" si="5"/>
        <v>4.1531675073300969</v>
      </c>
      <c r="AC10" s="8">
        <f t="shared" si="5"/>
        <v>3.9122837919049513</v>
      </c>
      <c r="AD10" s="8">
        <f t="shared" si="5"/>
        <v>3.6853713319744643</v>
      </c>
      <c r="AE10" s="8">
        <f t="shared" si="5"/>
        <v>3.4716197947199454</v>
      </c>
      <c r="AF10" s="8">
        <f t="shared" si="5"/>
        <v>3.2702658466261885</v>
      </c>
      <c r="AG10" s="8">
        <f t="shared" si="5"/>
        <v>3.0805904275218694</v>
      </c>
      <c r="AH10" s="8">
        <f t="shared" si="5"/>
        <v>2.9019161827256008</v>
      </c>
      <c r="AI10" s="8">
        <f t="shared" si="5"/>
        <v>2.7336050441275161</v>
      </c>
      <c r="AJ10" s="8">
        <f t="shared" si="5"/>
        <v>2.5750559515681202</v>
      </c>
      <c r="AK10" s="8">
        <f t="shared" si="5"/>
        <v>2.425702706377169</v>
      </c>
      <c r="AL10" s="8">
        <f t="shared" si="5"/>
        <v>2.2850119494072931</v>
      </c>
      <c r="AM10" s="8">
        <f t="shared" si="5"/>
        <v>2.15248125634167</v>
      </c>
      <c r="AN10" s="8">
        <f t="shared" si="5"/>
        <v>2.0276373434738533</v>
      </c>
      <c r="AO10" s="8">
        <f t="shared" si="5"/>
        <v>1.9100343775523698</v>
      </c>
      <c r="AP10" s="8">
        <f t="shared" si="5"/>
        <v>1.7992523836543324</v>
      </c>
      <c r="AQ10" s="8">
        <f t="shared" si="5"/>
        <v>1.6948957454023812</v>
      </c>
      <c r="AR10" s="8">
        <f t="shared" si="5"/>
        <v>1.5965917921690431</v>
      </c>
      <c r="AS10" s="8">
        <f t="shared" si="5"/>
        <v>1.5039894682232386</v>
      </c>
      <c r="AT10" s="8">
        <f t="shared" si="5"/>
        <v>1.4167580790662908</v>
      </c>
      <c r="AU10" s="8">
        <f t="shared" si="5"/>
        <v>1.334586110480446</v>
      </c>
      <c r="AV10" s="8">
        <f t="shared" si="5"/>
        <v>1.2571801160725802</v>
      </c>
      <c r="AW10" s="8">
        <f t="shared" si="5"/>
        <v>1.1842636693403705</v>
      </c>
      <c r="AX10" s="8">
        <f t="shared" si="5"/>
        <v>1.1155763765186291</v>
      </c>
      <c r="AY10" s="8">
        <f t="shared" si="5"/>
        <v>1.0508729466805486</v>
      </c>
      <c r="AZ10" s="8">
        <f t="shared" si="5"/>
        <v>0.98992231577307677</v>
      </c>
      <c r="BA10" s="8">
        <f t="shared" si="5"/>
        <v>0.93250682145823827</v>
      </c>
      <c r="BB10" s="8">
        <f t="shared" si="5"/>
        <v>0.87842142581366045</v>
      </c>
      <c r="BC10" s="8">
        <f t="shared" si="5"/>
        <v>0.82747298311646811</v>
      </c>
      <c r="BD10" s="8">
        <f t="shared" si="5"/>
        <v>0.77947955009571301</v>
      </c>
    </row>
    <row r="11" spans="1:56" ht="14.25" x14ac:dyDescent="0.45"/>
    <row r="12" spans="1:56" ht="14.25" x14ac:dyDescent="0.45">
      <c r="D12" t="s">
        <v>8</v>
      </c>
      <c r="E12" s="4">
        <v>5.8000000000000003E-2</v>
      </c>
      <c r="F12" s="4">
        <v>5.8000000000000003E-2</v>
      </c>
      <c r="G12" s="4">
        <v>5.8000000000000003E-2</v>
      </c>
      <c r="H12" s="4">
        <v>5.8000000000000003E-2</v>
      </c>
      <c r="I12" s="4">
        <v>5.8000000000000003E-2</v>
      </c>
      <c r="J12" s="4">
        <v>5.8000000000000003E-2</v>
      </c>
      <c r="K12" s="4">
        <v>5.8000000000000003E-2</v>
      </c>
      <c r="L12" s="4">
        <v>5.8000000000000003E-2</v>
      </c>
      <c r="M12" s="4">
        <v>5.8000000000000003E-2</v>
      </c>
      <c r="N12" s="4">
        <v>5.8000000000000003E-2</v>
      </c>
      <c r="O12" s="4">
        <v>5.8000000000000003E-2</v>
      </c>
      <c r="P12" s="4">
        <v>5.8000000000000003E-2</v>
      </c>
      <c r="Q12" s="4">
        <v>5.8000000000000003E-2</v>
      </c>
      <c r="R12" s="4">
        <v>5.8000000000000003E-2</v>
      </c>
      <c r="S12" s="4">
        <v>5.8000000000000003E-2</v>
      </c>
      <c r="T12" s="4">
        <v>5.8000000000000003E-2</v>
      </c>
      <c r="U12" s="4">
        <v>5.8000000000000003E-2</v>
      </c>
      <c r="V12" s="4">
        <v>5.8000000000000003E-2</v>
      </c>
      <c r="W12" s="4">
        <v>5.8000000000000003E-2</v>
      </c>
      <c r="X12" s="4">
        <v>5.8000000000000003E-2</v>
      </c>
      <c r="Y12" s="4">
        <v>5.8000000000000003E-2</v>
      </c>
      <c r="Z12" s="4">
        <v>5.8000000000000003E-2</v>
      </c>
      <c r="AA12" s="4">
        <v>5.8000000000000003E-2</v>
      </c>
      <c r="AB12" s="4">
        <v>5.8000000000000003E-2</v>
      </c>
      <c r="AC12" s="4">
        <v>5.8000000000000003E-2</v>
      </c>
      <c r="AD12" s="4">
        <v>5.8000000000000003E-2</v>
      </c>
      <c r="AE12" s="4">
        <v>5.8000000000000003E-2</v>
      </c>
      <c r="AF12" s="4">
        <v>5.8000000000000003E-2</v>
      </c>
      <c r="AG12" s="4">
        <v>5.8000000000000003E-2</v>
      </c>
      <c r="AH12" s="4">
        <v>5.8000000000000003E-2</v>
      </c>
      <c r="AI12" s="4">
        <v>5.8000000000000003E-2</v>
      </c>
      <c r="AJ12" s="4">
        <v>5.8000000000000003E-2</v>
      </c>
      <c r="AK12" s="4">
        <v>5.8000000000000003E-2</v>
      </c>
      <c r="AL12" s="4">
        <v>5.8000000000000003E-2</v>
      </c>
      <c r="AM12" s="4">
        <v>5.8000000000000003E-2</v>
      </c>
      <c r="AN12" s="4">
        <v>5.8000000000000003E-2</v>
      </c>
      <c r="AO12" s="4">
        <v>5.8000000000000003E-2</v>
      </c>
      <c r="AP12" s="4">
        <v>5.8000000000000003E-2</v>
      </c>
      <c r="AQ12" s="4">
        <v>5.8000000000000003E-2</v>
      </c>
      <c r="AR12" s="4">
        <v>5.8000000000000003E-2</v>
      </c>
      <c r="AS12" s="4">
        <v>5.8000000000000003E-2</v>
      </c>
      <c r="AT12" s="4">
        <v>5.8000000000000003E-2</v>
      </c>
      <c r="AU12" s="4">
        <v>5.8000000000000003E-2</v>
      </c>
      <c r="AV12" s="4">
        <v>5.8000000000000003E-2</v>
      </c>
      <c r="AW12" s="4">
        <v>5.8000000000000003E-2</v>
      </c>
      <c r="AX12" s="4">
        <v>5.8000000000000003E-2</v>
      </c>
      <c r="AY12" s="4">
        <v>5.8000000000000003E-2</v>
      </c>
      <c r="AZ12" s="4">
        <v>5.8000000000000003E-2</v>
      </c>
      <c r="BA12" s="4">
        <v>5.8000000000000003E-2</v>
      </c>
      <c r="BB12" s="4">
        <v>5.8000000000000003E-2</v>
      </c>
      <c r="BC12" s="4">
        <v>5.8000000000000003E-2</v>
      </c>
      <c r="BD12" s="4">
        <v>5.8000000000000003E-2</v>
      </c>
    </row>
    <row r="13" spans="1:56" ht="14.25" x14ac:dyDescent="0.45"/>
    <row r="14" spans="1:56" ht="14.25" x14ac:dyDescent="0.45">
      <c r="D14" t="s">
        <v>9</v>
      </c>
      <c r="G14" s="7">
        <f>AVERAGE(G6,G10)</f>
        <v>7.2824999999999998</v>
      </c>
      <c r="H14" s="7">
        <f t="shared" ref="H14:BD14" si="6">AVERAGE(H6,H10)</f>
        <v>14.142614999999999</v>
      </c>
      <c r="I14" s="7">
        <f t="shared" si="6"/>
        <v>13.322343329999999</v>
      </c>
      <c r="J14" s="7">
        <f t="shared" si="6"/>
        <v>12.549647416859999</v>
      </c>
      <c r="K14" s="7">
        <f t="shared" si="6"/>
        <v>11.821767866682119</v>
      </c>
      <c r="L14" s="7">
        <f t="shared" si="6"/>
        <v>11.136105330414555</v>
      </c>
      <c r="M14" s="7">
        <f t="shared" si="6"/>
        <v>10.490211221250512</v>
      </c>
      <c r="N14" s="7">
        <f t="shared" si="6"/>
        <v>9.881778970417983</v>
      </c>
      <c r="O14" s="7">
        <f t="shared" si="6"/>
        <v>9.3086357901337387</v>
      </c>
      <c r="P14" s="7">
        <f t="shared" si="6"/>
        <v>8.7687349143059805</v>
      </c>
      <c r="Q14" s="7">
        <f t="shared" si="6"/>
        <v>8.2601482892762341</v>
      </c>
      <c r="R14" s="7">
        <f t="shared" si="6"/>
        <v>7.7810596884982122</v>
      </c>
      <c r="S14" s="7">
        <f t="shared" si="6"/>
        <v>7.3297582265653158</v>
      </c>
      <c r="T14" s="7">
        <f t="shared" si="6"/>
        <v>6.9046322494245276</v>
      </c>
      <c r="U14" s="7">
        <f t="shared" si="6"/>
        <v>6.5041635789579049</v>
      </c>
      <c r="V14" s="7">
        <f t="shared" si="6"/>
        <v>6.1269220913783462</v>
      </c>
      <c r="W14" s="7">
        <f t="shared" si="6"/>
        <v>5.771560610078402</v>
      </c>
      <c r="X14" s="7">
        <f t="shared" si="6"/>
        <v>5.4368100946938549</v>
      </c>
      <c r="Y14" s="7">
        <f t="shared" si="6"/>
        <v>5.1214751092016115</v>
      </c>
      <c r="Z14" s="7">
        <f t="shared" si="6"/>
        <v>4.824429552867918</v>
      </c>
      <c r="AA14" s="7">
        <f t="shared" si="6"/>
        <v>4.5446126388015786</v>
      </c>
      <c r="AB14" s="7">
        <f t="shared" si="6"/>
        <v>4.2810251057510875</v>
      </c>
      <c r="AC14" s="7">
        <f t="shared" si="6"/>
        <v>4.0327256496175243</v>
      </c>
      <c r="AD14" s="7">
        <f t="shared" si="6"/>
        <v>3.7988275619397078</v>
      </c>
      <c r="AE14" s="7">
        <f t="shared" si="6"/>
        <v>3.5784955633472046</v>
      </c>
      <c r="AF14" s="7">
        <f t="shared" si="6"/>
        <v>3.3709428206730667</v>
      </c>
      <c r="AG14" s="7">
        <f t="shared" si="6"/>
        <v>3.1754281370740287</v>
      </c>
      <c r="AH14" s="7">
        <f t="shared" si="6"/>
        <v>2.9912533051237351</v>
      </c>
      <c r="AI14" s="7">
        <f t="shared" si="6"/>
        <v>2.8177606134265583</v>
      </c>
      <c r="AJ14" s="7">
        <f t="shared" si="6"/>
        <v>2.6543304978478179</v>
      </c>
      <c r="AK14" s="7">
        <f t="shared" si="6"/>
        <v>2.5003793289726444</v>
      </c>
      <c r="AL14" s="7">
        <f t="shared" si="6"/>
        <v>2.3553573278922313</v>
      </c>
      <c r="AM14" s="7">
        <f t="shared" si="6"/>
        <v>2.2187466028744813</v>
      </c>
      <c r="AN14" s="7">
        <f t="shared" si="6"/>
        <v>2.0900592999077618</v>
      </c>
      <c r="AO14" s="7">
        <f t="shared" si="6"/>
        <v>1.9688358605131115</v>
      </c>
      <c r="AP14" s="7">
        <f t="shared" si="6"/>
        <v>1.8546433806033511</v>
      </c>
      <c r="AQ14" s="7">
        <f t="shared" si="6"/>
        <v>1.7470740645283569</v>
      </c>
      <c r="AR14" s="7">
        <f t="shared" si="6"/>
        <v>1.6457437687857122</v>
      </c>
      <c r="AS14" s="7">
        <f t="shared" si="6"/>
        <v>1.550290630196141</v>
      </c>
      <c r="AT14" s="7">
        <f t="shared" si="6"/>
        <v>1.4603737736447648</v>
      </c>
      <c r="AU14" s="7">
        <f t="shared" si="6"/>
        <v>1.3756720947733685</v>
      </c>
      <c r="AV14" s="7">
        <f t="shared" si="6"/>
        <v>1.295883113276513</v>
      </c>
      <c r="AW14" s="7">
        <f t="shared" si="6"/>
        <v>1.2207218927064754</v>
      </c>
      <c r="AX14" s="7">
        <f t="shared" si="6"/>
        <v>1.1499200229294999</v>
      </c>
      <c r="AY14" s="7">
        <f t="shared" si="6"/>
        <v>1.0832246615995889</v>
      </c>
      <c r="AZ14" s="7">
        <f t="shared" si="6"/>
        <v>1.0203976312268126</v>
      </c>
      <c r="BA14" s="7">
        <f t="shared" si="6"/>
        <v>0.96121456861565746</v>
      </c>
      <c r="BB14" s="7">
        <f t="shared" si="6"/>
        <v>0.9054641236359493</v>
      </c>
      <c r="BC14" s="7">
        <f t="shared" si="6"/>
        <v>0.85294720446506433</v>
      </c>
      <c r="BD14" s="7">
        <f t="shared" si="6"/>
        <v>0.80347626660609062</v>
      </c>
    </row>
    <row r="15" spans="1:56" ht="14.25" x14ac:dyDescent="0.45"/>
    <row r="16" spans="1:56" ht="14.25" x14ac:dyDescent="0.45">
      <c r="D16" t="s">
        <v>10</v>
      </c>
      <c r="E16" s="4">
        <v>3.5999999999999997E-2</v>
      </c>
      <c r="F16" s="4">
        <v>3.5999999999999997E-2</v>
      </c>
      <c r="G16" s="4">
        <v>3.5999999999999997E-2</v>
      </c>
      <c r="H16" s="4">
        <v>3.5999999999999997E-2</v>
      </c>
      <c r="I16" s="4">
        <v>3.5999999999999997E-2</v>
      </c>
      <c r="J16" s="4">
        <v>3.5999999999999997E-2</v>
      </c>
      <c r="K16" s="4">
        <v>3.5999999999999997E-2</v>
      </c>
      <c r="L16" s="4">
        <v>3.5999999999999997E-2</v>
      </c>
      <c r="M16" s="4">
        <v>3.5999999999999997E-2</v>
      </c>
      <c r="N16" s="4">
        <v>3.5999999999999997E-2</v>
      </c>
      <c r="O16" s="4">
        <v>3.5999999999999997E-2</v>
      </c>
      <c r="P16" s="4">
        <v>3.5999999999999997E-2</v>
      </c>
      <c r="Q16" s="4">
        <v>3.5999999999999997E-2</v>
      </c>
      <c r="R16" s="4">
        <v>3.5999999999999997E-2</v>
      </c>
      <c r="S16" s="4">
        <v>3.5999999999999997E-2</v>
      </c>
      <c r="T16" s="4">
        <v>3.5999999999999997E-2</v>
      </c>
      <c r="U16" s="4">
        <v>3.5999999999999997E-2</v>
      </c>
      <c r="V16" s="4">
        <v>3.5999999999999997E-2</v>
      </c>
      <c r="W16" s="4">
        <v>3.5999999999999997E-2</v>
      </c>
      <c r="X16" s="4">
        <v>3.5999999999999997E-2</v>
      </c>
      <c r="Y16" s="4">
        <v>3.5999999999999997E-2</v>
      </c>
      <c r="Z16" s="4">
        <v>3.5999999999999997E-2</v>
      </c>
      <c r="AA16" s="4">
        <v>3.5999999999999997E-2</v>
      </c>
      <c r="AB16" s="4">
        <v>3.5999999999999997E-2</v>
      </c>
      <c r="AC16" s="4">
        <v>3.5999999999999997E-2</v>
      </c>
      <c r="AD16" s="4">
        <v>3.5999999999999997E-2</v>
      </c>
      <c r="AE16" s="4">
        <v>3.5999999999999997E-2</v>
      </c>
      <c r="AF16" s="4">
        <v>3.5999999999999997E-2</v>
      </c>
      <c r="AG16" s="4">
        <v>3.5999999999999997E-2</v>
      </c>
      <c r="AH16" s="4">
        <v>3.5999999999999997E-2</v>
      </c>
      <c r="AI16" s="4">
        <v>3.5999999999999997E-2</v>
      </c>
      <c r="AJ16" s="4">
        <v>3.5999999999999997E-2</v>
      </c>
      <c r="AK16" s="4">
        <v>3.5999999999999997E-2</v>
      </c>
      <c r="AL16" s="4">
        <v>3.5999999999999997E-2</v>
      </c>
      <c r="AM16" s="4">
        <v>3.5999999999999997E-2</v>
      </c>
      <c r="AN16" s="4">
        <v>3.5999999999999997E-2</v>
      </c>
      <c r="AO16" s="4">
        <v>3.5999999999999997E-2</v>
      </c>
      <c r="AP16" s="4">
        <v>3.5999999999999997E-2</v>
      </c>
      <c r="AQ16" s="4">
        <v>3.5999999999999997E-2</v>
      </c>
      <c r="AR16" s="4">
        <v>3.5999999999999997E-2</v>
      </c>
      <c r="AS16" s="4">
        <v>3.5999999999999997E-2</v>
      </c>
      <c r="AT16" s="4">
        <v>3.5999999999999997E-2</v>
      </c>
      <c r="AU16" s="4">
        <v>3.5999999999999997E-2</v>
      </c>
      <c r="AV16" s="4">
        <v>3.5999999999999997E-2</v>
      </c>
      <c r="AW16" s="4">
        <v>3.5999999999999997E-2</v>
      </c>
      <c r="AX16" s="4">
        <v>3.5999999999999997E-2</v>
      </c>
      <c r="AY16" s="4">
        <v>3.5999999999999997E-2</v>
      </c>
      <c r="AZ16" s="4">
        <v>3.5999999999999997E-2</v>
      </c>
      <c r="BA16" s="4">
        <v>3.5999999999999997E-2</v>
      </c>
      <c r="BB16" s="4">
        <v>3.5999999999999997E-2</v>
      </c>
      <c r="BC16" s="4">
        <v>3.5999999999999997E-2</v>
      </c>
      <c r="BD16" s="4">
        <v>3.5999999999999997E-2</v>
      </c>
    </row>
    <row r="17" spans="2:56" ht="14.25" x14ac:dyDescent="0.45"/>
    <row r="18" spans="2:56" ht="14.25" x14ac:dyDescent="0.45">
      <c r="D18" t="s">
        <v>11</v>
      </c>
      <c r="G18" s="7">
        <f>G14*G16</f>
        <v>0.26216999999999996</v>
      </c>
      <c r="H18" s="7">
        <f t="shared" ref="H18:BD18" si="7">H14*H16</f>
        <v>0.5091341399999999</v>
      </c>
      <c r="I18" s="7">
        <f t="shared" si="7"/>
        <v>0.47960435987999994</v>
      </c>
      <c r="J18" s="7">
        <f t="shared" si="7"/>
        <v>0.45178730700695996</v>
      </c>
      <c r="K18" s="7">
        <f t="shared" si="7"/>
        <v>0.42558364320055625</v>
      </c>
      <c r="L18" s="7">
        <f t="shared" si="7"/>
        <v>0.40089979189492397</v>
      </c>
      <c r="M18" s="7">
        <f t="shared" si="7"/>
        <v>0.3776476039650184</v>
      </c>
      <c r="N18" s="7">
        <f t="shared" si="7"/>
        <v>0.35574404293504736</v>
      </c>
      <c r="O18" s="7">
        <f t="shared" si="7"/>
        <v>0.33511088844481457</v>
      </c>
      <c r="P18" s="7">
        <f t="shared" si="7"/>
        <v>0.31567445691501528</v>
      </c>
      <c r="Q18" s="7">
        <f t="shared" si="7"/>
        <v>0.29736533841394441</v>
      </c>
      <c r="R18" s="7">
        <f t="shared" si="7"/>
        <v>0.28011814878593561</v>
      </c>
      <c r="S18" s="7">
        <f t="shared" si="7"/>
        <v>0.26387129615635135</v>
      </c>
      <c r="T18" s="7">
        <f t="shared" si="7"/>
        <v>0.24856676097928299</v>
      </c>
      <c r="U18" s="7">
        <f t="shared" si="7"/>
        <v>0.23414988884248455</v>
      </c>
      <c r="V18" s="7">
        <f t="shared" si="7"/>
        <v>0.22056919528962043</v>
      </c>
      <c r="W18" s="7">
        <f t="shared" si="7"/>
        <v>0.20777618196282246</v>
      </c>
      <c r="X18" s="7">
        <f t="shared" si="7"/>
        <v>0.19572516340897878</v>
      </c>
      <c r="Y18" s="7">
        <f t="shared" si="7"/>
        <v>0.184373103931258</v>
      </c>
      <c r="Z18" s="7">
        <f t="shared" si="7"/>
        <v>0.17367946390324504</v>
      </c>
      <c r="AA18" s="7">
        <f t="shared" si="7"/>
        <v>0.16360605499685682</v>
      </c>
      <c r="AB18" s="7">
        <f t="shared" si="7"/>
        <v>0.15411690380703913</v>
      </c>
      <c r="AC18" s="7">
        <f t="shared" si="7"/>
        <v>0.14517812338623087</v>
      </c>
      <c r="AD18" s="7">
        <f t="shared" si="7"/>
        <v>0.13675779222982948</v>
      </c>
      <c r="AE18" s="7">
        <f t="shared" si="7"/>
        <v>0.12882584028049937</v>
      </c>
      <c r="AF18" s="7">
        <f t="shared" si="7"/>
        <v>0.12135394154423039</v>
      </c>
      <c r="AG18" s="7">
        <f t="shared" si="7"/>
        <v>0.11431541293466503</v>
      </c>
      <c r="AH18" s="7">
        <f t="shared" si="7"/>
        <v>0.10768511898445446</v>
      </c>
      <c r="AI18" s="7">
        <f t="shared" si="7"/>
        <v>0.10143938208335609</v>
      </c>
      <c r="AJ18" s="7">
        <f t="shared" si="7"/>
        <v>9.5555897922521435E-2</v>
      </c>
      <c r="AK18" s="7">
        <f t="shared" si="7"/>
        <v>9.0013655843015197E-2</v>
      </c>
      <c r="AL18" s="7">
        <f t="shared" si="7"/>
        <v>8.4792863804120322E-2</v>
      </c>
      <c r="AM18" s="7">
        <f t="shared" si="7"/>
        <v>7.9874877703481326E-2</v>
      </c>
      <c r="AN18" s="7">
        <f t="shared" si="7"/>
        <v>7.5242134796679419E-2</v>
      </c>
      <c r="AO18" s="7">
        <f t="shared" si="7"/>
        <v>7.0878090978472016E-2</v>
      </c>
      <c r="AP18" s="7">
        <f t="shared" si="7"/>
        <v>6.6767161701720631E-2</v>
      </c>
      <c r="AQ18" s="7">
        <f t="shared" si="7"/>
        <v>6.2894666323020848E-2</v>
      </c>
      <c r="AR18" s="7">
        <f t="shared" si="7"/>
        <v>5.9246775676285633E-2</v>
      </c>
      <c r="AS18" s="7">
        <f t="shared" si="7"/>
        <v>5.5810462687061073E-2</v>
      </c>
      <c r="AT18" s="7">
        <f t="shared" si="7"/>
        <v>5.257345585121153E-2</v>
      </c>
      <c r="AU18" s="7">
        <f t="shared" si="7"/>
        <v>4.9524195411841263E-2</v>
      </c>
      <c r="AV18" s="7">
        <f t="shared" si="7"/>
        <v>4.665179207795446E-2</v>
      </c>
      <c r="AW18" s="7">
        <f t="shared" si="7"/>
        <v>4.3945988137433112E-2</v>
      </c>
      <c r="AX18" s="7">
        <f t="shared" si="7"/>
        <v>4.1397120825461993E-2</v>
      </c>
      <c r="AY18" s="7">
        <f t="shared" si="7"/>
        <v>3.8996087817585193E-2</v>
      </c>
      <c r="AZ18" s="7">
        <f t="shared" si="7"/>
        <v>3.6734314724165253E-2</v>
      </c>
      <c r="BA18" s="7">
        <f t="shared" si="7"/>
        <v>3.4603724470163667E-2</v>
      </c>
      <c r="BB18" s="7">
        <f t="shared" si="7"/>
        <v>3.2596708450894171E-2</v>
      </c>
      <c r="BC18" s="7">
        <f t="shared" si="7"/>
        <v>3.0706099360742315E-2</v>
      </c>
      <c r="BD18" s="7">
        <f t="shared" si="7"/>
        <v>2.8925145597819259E-2</v>
      </c>
    </row>
    <row r="19" spans="2:56" ht="14.25" x14ac:dyDescent="0.45"/>
    <row r="20" spans="2:56" ht="14.25" x14ac:dyDescent="0.45">
      <c r="D20" t="s">
        <v>12</v>
      </c>
      <c r="G20" s="5">
        <f>91.65/5+11.21</f>
        <v>29.540000000000003</v>
      </c>
      <c r="H20" s="5">
        <f t="shared" ref="H20:K20" si="8">91.65/5</f>
        <v>18.330000000000002</v>
      </c>
      <c r="I20" s="5">
        <f t="shared" si="8"/>
        <v>18.330000000000002</v>
      </c>
      <c r="J20" s="5">
        <f t="shared" si="8"/>
        <v>18.330000000000002</v>
      </c>
      <c r="K20" s="5">
        <f t="shared" si="8"/>
        <v>18.330000000000002</v>
      </c>
    </row>
    <row r="21" spans="2:56" ht="14.25" x14ac:dyDescent="0.45"/>
    <row r="22" spans="2:56" ht="14.25" x14ac:dyDescent="0.45">
      <c r="D22" t="s">
        <v>13</v>
      </c>
      <c r="E22">
        <v>0</v>
      </c>
      <c r="F22">
        <v>0</v>
      </c>
      <c r="G22" s="6">
        <f>-G9+G18+G20</f>
        <v>30.237170000000003</v>
      </c>
      <c r="H22" s="6">
        <f t="shared" ref="H22:BD22" si="9">-H9+H18+H20</f>
        <v>19.683904140000003</v>
      </c>
      <c r="I22" s="6">
        <f t="shared" si="9"/>
        <v>19.605377699880002</v>
      </c>
      <c r="J22" s="6">
        <f t="shared" si="9"/>
        <v>19.531405793286961</v>
      </c>
      <c r="K22" s="6">
        <f t="shared" si="9"/>
        <v>19.46172425727632</v>
      </c>
      <c r="L22" s="6">
        <f t="shared" si="9"/>
        <v>1.0660842503542898</v>
      </c>
      <c r="M22" s="6">
        <f t="shared" si="9"/>
        <v>1.0042513638337409</v>
      </c>
      <c r="N22" s="6">
        <f t="shared" si="9"/>
        <v>0.94600478473138416</v>
      </c>
      <c r="O22" s="6">
        <f t="shared" si="9"/>
        <v>0.89113650721696369</v>
      </c>
      <c r="P22" s="6">
        <f t="shared" si="9"/>
        <v>0.83945058979837983</v>
      </c>
      <c r="Q22" s="6">
        <f t="shared" si="9"/>
        <v>0.79076245559007385</v>
      </c>
      <c r="R22" s="6">
        <f t="shared" si="9"/>
        <v>0.74489823316584947</v>
      </c>
      <c r="S22" s="6">
        <f t="shared" si="9"/>
        <v>0.70169413564223015</v>
      </c>
      <c r="T22" s="6">
        <f t="shared" si="9"/>
        <v>0.66099587577498087</v>
      </c>
      <c r="U22" s="6">
        <f t="shared" si="9"/>
        <v>0.62265811498003187</v>
      </c>
      <c r="V22" s="6">
        <f t="shared" si="9"/>
        <v>0.58654394431119006</v>
      </c>
      <c r="W22" s="6">
        <f t="shared" si="9"/>
        <v>0.55252439554114108</v>
      </c>
      <c r="X22" s="6">
        <f t="shared" si="9"/>
        <v>0.52047798059975481</v>
      </c>
      <c r="Y22" s="6">
        <f t="shared" si="9"/>
        <v>0.49029025772496909</v>
      </c>
      <c r="Z22" s="6">
        <f t="shared" si="9"/>
        <v>0.46185342277692087</v>
      </c>
      <c r="AA22" s="6">
        <f t="shared" si="9"/>
        <v>0.43506592425585949</v>
      </c>
      <c r="AB22" s="6">
        <f t="shared" si="9"/>
        <v>0.40983210064901965</v>
      </c>
      <c r="AC22" s="6">
        <f t="shared" si="9"/>
        <v>0.38606183881137651</v>
      </c>
      <c r="AD22" s="6">
        <f t="shared" si="9"/>
        <v>0.36367025216031668</v>
      </c>
      <c r="AE22" s="6">
        <f t="shared" si="9"/>
        <v>0.34257737753501832</v>
      </c>
      <c r="AF22" s="6">
        <f t="shared" si="9"/>
        <v>0.32270788963798724</v>
      </c>
      <c r="AG22" s="6">
        <f t="shared" si="9"/>
        <v>0.30399083203898397</v>
      </c>
      <c r="AH22" s="6">
        <f t="shared" si="9"/>
        <v>0.28635936378072291</v>
      </c>
      <c r="AI22" s="6">
        <f t="shared" si="9"/>
        <v>0.26975052068144095</v>
      </c>
      <c r="AJ22" s="6">
        <f t="shared" si="9"/>
        <v>0.25410499048191737</v>
      </c>
      <c r="AK22" s="6">
        <f t="shared" si="9"/>
        <v>0.23936690103396618</v>
      </c>
      <c r="AL22" s="6">
        <f t="shared" si="9"/>
        <v>0.22548362077399614</v>
      </c>
      <c r="AM22" s="6">
        <f t="shared" si="9"/>
        <v>0.21240557076910432</v>
      </c>
      <c r="AN22" s="6">
        <f t="shared" si="9"/>
        <v>0.20008604766449628</v>
      </c>
      <c r="AO22" s="6">
        <f t="shared" si="9"/>
        <v>0.18848105689995551</v>
      </c>
      <c r="AP22" s="6">
        <f t="shared" si="9"/>
        <v>0.17754915559975809</v>
      </c>
      <c r="AQ22" s="6">
        <f t="shared" si="9"/>
        <v>0.16725130457497212</v>
      </c>
      <c r="AR22" s="6">
        <f t="shared" si="9"/>
        <v>0.15755072890962374</v>
      </c>
      <c r="AS22" s="6">
        <f t="shared" si="9"/>
        <v>0.14841278663286558</v>
      </c>
      <c r="AT22" s="6">
        <f t="shared" si="9"/>
        <v>0.13980484500815937</v>
      </c>
      <c r="AU22" s="6">
        <f t="shared" si="9"/>
        <v>0.13169616399768613</v>
      </c>
      <c r="AV22" s="6">
        <f t="shared" si="9"/>
        <v>0.12405778648582033</v>
      </c>
      <c r="AW22" s="6">
        <f t="shared" si="9"/>
        <v>0.11686243486964276</v>
      </c>
      <c r="AX22" s="6">
        <f t="shared" si="9"/>
        <v>0.11008441364720348</v>
      </c>
      <c r="AY22" s="6">
        <f t="shared" si="9"/>
        <v>0.10369951765566568</v>
      </c>
      <c r="AZ22" s="6">
        <f t="shared" si="9"/>
        <v>9.7684945631637071E-2</v>
      </c>
      <c r="BA22" s="6">
        <f t="shared" si="9"/>
        <v>9.2019218785002133E-2</v>
      </c>
      <c r="BB22" s="6">
        <f t="shared" si="9"/>
        <v>8.6682104095472001E-2</v>
      </c>
      <c r="BC22" s="6">
        <f t="shared" si="9"/>
        <v>8.1654542057934626E-2</v>
      </c>
      <c r="BD22" s="6">
        <f t="shared" si="9"/>
        <v>7.6918578618574401E-2</v>
      </c>
    </row>
    <row r="23" spans="2:56" ht="14.25" x14ac:dyDescent="0.45">
      <c r="G23" s="6"/>
      <c r="H23" s="6"/>
      <c r="I23" s="6"/>
      <c r="J23" s="6"/>
      <c r="K23" s="6"/>
    </row>
    <row r="24" spans="2:56" ht="14.25" x14ac:dyDescent="0.45">
      <c r="B24" t="s">
        <v>14</v>
      </c>
      <c r="D24" t="s">
        <v>15</v>
      </c>
      <c r="E24" s="10">
        <f>XNPV(E16,E22:BD22,E4:BD4)</f>
        <v>104.02980009920857</v>
      </c>
      <c r="G24" s="3"/>
      <c r="H24" s="3"/>
      <c r="I24" s="3"/>
      <c r="J24" s="3"/>
      <c r="K24" s="3"/>
    </row>
    <row r="25" spans="2:56" ht="14.25" x14ac:dyDescent="0.45">
      <c r="B25" t="s">
        <v>16</v>
      </c>
      <c r="D25" t="s">
        <v>15</v>
      </c>
      <c r="E25" s="10">
        <f>XNPV(E16,E22:K22,E4:K4)</f>
        <v>94.987777976292435</v>
      </c>
      <c r="G25" s="3"/>
      <c r="H25" s="3"/>
      <c r="I25" s="3"/>
      <c r="J25" s="3"/>
      <c r="K25" s="3"/>
    </row>
    <row r="26" spans="2:56" ht="14.25" x14ac:dyDescent="0.45"/>
    <row r="27" spans="2:56" ht="14.25" x14ac:dyDescent="0.45"/>
  </sheetData>
  <pageMargins left="0.70866141732283472" right="0.70866141732283472" top="0.74803149606299213" bottom="0.74803149606299213" header="0.31496062992125984" footer="0.31496062992125984"/>
  <pageSetup paperSize="9" scale="22" fitToHeight="0" orientation="landscape" r:id="rId1"/>
  <headerFooter>
    <oddHeader>&amp;L&amp;F&amp;C&amp;A&amp;ROFFICIAL</oddHeader>
    <oddFooter>&amp;LPrinted on &amp;D at &amp;T&amp;CPage &amp;P of &amp;N&amp;ROFWAT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33"/>
  <sheetViews>
    <sheetView workbookViewId="0"/>
  </sheetViews>
  <sheetFormatPr defaultColWidth="0" defaultRowHeight="15" customHeight="1" zeroHeight="1" x14ac:dyDescent="0.45"/>
  <cols>
    <col min="1" max="3" width="2.265625" customWidth="1"/>
    <col min="4" max="4" width="25.265625" customWidth="1"/>
    <col min="5" max="6" width="10.73046875" bestFit="1" customWidth="1"/>
    <col min="7" max="7" width="14.86328125" customWidth="1"/>
    <col min="8" max="56" width="10.73046875" bestFit="1" customWidth="1"/>
    <col min="57" max="57" width="2.265625" customWidth="1"/>
    <col min="58" max="16384" width="9.1328125" hidden="1"/>
  </cols>
  <sheetData>
    <row r="1" spans="1:56" ht="14.25" x14ac:dyDescent="0.45">
      <c r="A1" s="1" t="s">
        <v>0</v>
      </c>
    </row>
    <row r="2" spans="1:56" ht="14.25" x14ac:dyDescent="0.45">
      <c r="D2" t="s">
        <v>2</v>
      </c>
      <c r="E2">
        <v>1</v>
      </c>
      <c r="F2">
        <f>+E2+1</f>
        <v>2</v>
      </c>
      <c r="G2">
        <f t="shared" ref="G2:BD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si="0"/>
        <v>52</v>
      </c>
    </row>
    <row r="3" spans="1:56" ht="14.25" x14ac:dyDescent="0.45">
      <c r="D3" t="s">
        <v>1</v>
      </c>
      <c r="E3">
        <v>6</v>
      </c>
      <c r="F3">
        <v>6</v>
      </c>
      <c r="G3">
        <v>7</v>
      </c>
      <c r="H3">
        <v>7</v>
      </c>
      <c r="I3">
        <v>7</v>
      </c>
      <c r="J3">
        <v>7</v>
      </c>
      <c r="K3">
        <v>7</v>
      </c>
      <c r="L3">
        <f>G3+1</f>
        <v>8</v>
      </c>
      <c r="M3">
        <f t="shared" ref="M3:BD3" si="1">H3+1</f>
        <v>8</v>
      </c>
      <c r="N3">
        <f t="shared" si="1"/>
        <v>8</v>
      </c>
      <c r="O3">
        <f t="shared" si="1"/>
        <v>8</v>
      </c>
      <c r="P3">
        <f t="shared" si="1"/>
        <v>8</v>
      </c>
      <c r="Q3">
        <f t="shared" si="1"/>
        <v>9</v>
      </c>
      <c r="R3">
        <f t="shared" si="1"/>
        <v>9</v>
      </c>
      <c r="S3">
        <f t="shared" si="1"/>
        <v>9</v>
      </c>
      <c r="T3">
        <f t="shared" si="1"/>
        <v>9</v>
      </c>
      <c r="U3">
        <f t="shared" si="1"/>
        <v>9</v>
      </c>
      <c r="V3">
        <f t="shared" si="1"/>
        <v>10</v>
      </c>
      <c r="W3">
        <f t="shared" si="1"/>
        <v>10</v>
      </c>
      <c r="X3">
        <f t="shared" si="1"/>
        <v>10</v>
      </c>
      <c r="Y3">
        <f t="shared" si="1"/>
        <v>10</v>
      </c>
      <c r="Z3">
        <f t="shared" si="1"/>
        <v>10</v>
      </c>
      <c r="AA3">
        <f t="shared" si="1"/>
        <v>11</v>
      </c>
      <c r="AB3">
        <f t="shared" si="1"/>
        <v>11</v>
      </c>
      <c r="AC3">
        <f t="shared" si="1"/>
        <v>11</v>
      </c>
      <c r="AD3">
        <f t="shared" si="1"/>
        <v>11</v>
      </c>
      <c r="AE3">
        <f t="shared" si="1"/>
        <v>11</v>
      </c>
      <c r="AF3">
        <f t="shared" si="1"/>
        <v>12</v>
      </c>
      <c r="AG3">
        <f t="shared" si="1"/>
        <v>12</v>
      </c>
      <c r="AH3">
        <f t="shared" si="1"/>
        <v>12</v>
      </c>
      <c r="AI3">
        <f t="shared" si="1"/>
        <v>12</v>
      </c>
      <c r="AJ3">
        <f t="shared" si="1"/>
        <v>12</v>
      </c>
      <c r="AK3">
        <f t="shared" si="1"/>
        <v>13</v>
      </c>
      <c r="AL3">
        <f t="shared" si="1"/>
        <v>13</v>
      </c>
      <c r="AM3">
        <f t="shared" si="1"/>
        <v>13</v>
      </c>
      <c r="AN3">
        <f t="shared" si="1"/>
        <v>13</v>
      </c>
      <c r="AO3">
        <f t="shared" si="1"/>
        <v>13</v>
      </c>
      <c r="AP3">
        <f t="shared" si="1"/>
        <v>14</v>
      </c>
      <c r="AQ3">
        <f t="shared" si="1"/>
        <v>14</v>
      </c>
      <c r="AR3">
        <f t="shared" si="1"/>
        <v>14</v>
      </c>
      <c r="AS3">
        <f t="shared" si="1"/>
        <v>14</v>
      </c>
      <c r="AT3">
        <f t="shared" si="1"/>
        <v>14</v>
      </c>
      <c r="AU3">
        <f t="shared" si="1"/>
        <v>15</v>
      </c>
      <c r="AV3">
        <f t="shared" si="1"/>
        <v>15</v>
      </c>
      <c r="AW3">
        <f t="shared" si="1"/>
        <v>15</v>
      </c>
      <c r="AX3">
        <f t="shared" si="1"/>
        <v>15</v>
      </c>
      <c r="AY3">
        <f t="shared" si="1"/>
        <v>15</v>
      </c>
      <c r="AZ3">
        <f t="shared" si="1"/>
        <v>16</v>
      </c>
      <c r="BA3">
        <f t="shared" si="1"/>
        <v>16</v>
      </c>
      <c r="BB3">
        <f t="shared" si="1"/>
        <v>16</v>
      </c>
      <c r="BC3">
        <f t="shared" si="1"/>
        <v>16</v>
      </c>
      <c r="BD3">
        <f t="shared" si="1"/>
        <v>16</v>
      </c>
    </row>
    <row r="4" spans="1:56" ht="14.25" x14ac:dyDescent="0.45">
      <c r="E4" s="2">
        <v>43555</v>
      </c>
      <c r="F4" s="2">
        <f>EOMONTH(E4,12)</f>
        <v>43921</v>
      </c>
      <c r="G4" s="2">
        <f t="shared" ref="G4:BD4" si="2">EOMONTH(F4,12)</f>
        <v>44286</v>
      </c>
      <c r="H4" s="2">
        <f t="shared" si="2"/>
        <v>44651</v>
      </c>
      <c r="I4" s="2">
        <f t="shared" si="2"/>
        <v>45016</v>
      </c>
      <c r="J4" s="2">
        <f t="shared" si="2"/>
        <v>45382</v>
      </c>
      <c r="K4" s="2">
        <f t="shared" si="2"/>
        <v>45747</v>
      </c>
      <c r="L4" s="2">
        <f t="shared" si="2"/>
        <v>46112</v>
      </c>
      <c r="M4" s="2">
        <f t="shared" si="2"/>
        <v>46477</v>
      </c>
      <c r="N4" s="2">
        <f t="shared" si="2"/>
        <v>46843</v>
      </c>
      <c r="O4" s="2">
        <f t="shared" si="2"/>
        <v>47208</v>
      </c>
      <c r="P4" s="2">
        <f t="shared" si="2"/>
        <v>47573</v>
      </c>
      <c r="Q4" s="2">
        <f t="shared" si="2"/>
        <v>47938</v>
      </c>
      <c r="R4" s="2">
        <f t="shared" si="2"/>
        <v>48304</v>
      </c>
      <c r="S4" s="2">
        <f t="shared" si="2"/>
        <v>48669</v>
      </c>
      <c r="T4" s="2">
        <f t="shared" si="2"/>
        <v>49034</v>
      </c>
      <c r="U4" s="2">
        <f t="shared" si="2"/>
        <v>49399</v>
      </c>
      <c r="V4" s="2">
        <f t="shared" si="2"/>
        <v>49765</v>
      </c>
      <c r="W4" s="2">
        <f t="shared" si="2"/>
        <v>50130</v>
      </c>
      <c r="X4" s="2">
        <f t="shared" si="2"/>
        <v>50495</v>
      </c>
      <c r="Y4" s="2">
        <f t="shared" si="2"/>
        <v>50860</v>
      </c>
      <c r="Z4" s="2">
        <f t="shared" si="2"/>
        <v>51226</v>
      </c>
      <c r="AA4" s="2">
        <f t="shared" si="2"/>
        <v>51591</v>
      </c>
      <c r="AB4" s="2">
        <f t="shared" si="2"/>
        <v>51956</v>
      </c>
      <c r="AC4" s="2">
        <f t="shared" si="2"/>
        <v>52321</v>
      </c>
      <c r="AD4" s="2">
        <f t="shared" si="2"/>
        <v>52687</v>
      </c>
      <c r="AE4" s="2">
        <f t="shared" si="2"/>
        <v>53052</v>
      </c>
      <c r="AF4" s="2">
        <f t="shared" si="2"/>
        <v>53417</v>
      </c>
      <c r="AG4" s="2">
        <f t="shared" si="2"/>
        <v>53782</v>
      </c>
      <c r="AH4" s="2">
        <f t="shared" si="2"/>
        <v>54148</v>
      </c>
      <c r="AI4" s="2">
        <f t="shared" si="2"/>
        <v>54513</v>
      </c>
      <c r="AJ4" s="2">
        <f t="shared" si="2"/>
        <v>54878</v>
      </c>
      <c r="AK4" s="2">
        <f t="shared" si="2"/>
        <v>55243</v>
      </c>
      <c r="AL4" s="2">
        <f t="shared" si="2"/>
        <v>55609</v>
      </c>
      <c r="AM4" s="2">
        <f t="shared" si="2"/>
        <v>55974</v>
      </c>
      <c r="AN4" s="2">
        <f t="shared" si="2"/>
        <v>56339</v>
      </c>
      <c r="AO4" s="2">
        <f t="shared" si="2"/>
        <v>56704</v>
      </c>
      <c r="AP4" s="2">
        <f t="shared" si="2"/>
        <v>57070</v>
      </c>
      <c r="AQ4" s="2">
        <f t="shared" si="2"/>
        <v>57435</v>
      </c>
      <c r="AR4" s="2">
        <f t="shared" si="2"/>
        <v>57800</v>
      </c>
      <c r="AS4" s="2">
        <f t="shared" si="2"/>
        <v>58165</v>
      </c>
      <c r="AT4" s="2">
        <f t="shared" si="2"/>
        <v>58531</v>
      </c>
      <c r="AU4" s="2">
        <f t="shared" si="2"/>
        <v>58896</v>
      </c>
      <c r="AV4" s="2">
        <f t="shared" si="2"/>
        <v>59261</v>
      </c>
      <c r="AW4" s="2">
        <f t="shared" si="2"/>
        <v>59626</v>
      </c>
      <c r="AX4" s="2">
        <f t="shared" si="2"/>
        <v>59992</v>
      </c>
      <c r="AY4" s="2">
        <f t="shared" si="2"/>
        <v>60357</v>
      </c>
      <c r="AZ4" s="2">
        <f t="shared" si="2"/>
        <v>60722</v>
      </c>
      <c r="BA4" s="2">
        <f t="shared" si="2"/>
        <v>61087</v>
      </c>
      <c r="BB4" s="2">
        <f t="shared" si="2"/>
        <v>61453</v>
      </c>
      <c r="BC4" s="2">
        <f t="shared" si="2"/>
        <v>61818</v>
      </c>
      <c r="BD4" s="2">
        <f t="shared" si="2"/>
        <v>62183</v>
      </c>
    </row>
    <row r="5" spans="1:56" ht="14.25" x14ac:dyDescent="0.45"/>
    <row r="6" spans="1:56" ht="14.25" x14ac:dyDescent="0.45">
      <c r="D6" t="s">
        <v>3</v>
      </c>
      <c r="G6" s="5">
        <v>0</v>
      </c>
      <c r="H6" s="7">
        <f>G10</f>
        <v>0</v>
      </c>
      <c r="I6" s="7">
        <f t="shared" ref="I6:BD6" si="3">H10</f>
        <v>0</v>
      </c>
      <c r="J6" s="7">
        <f t="shared" si="3"/>
        <v>0</v>
      </c>
      <c r="K6" s="7">
        <f t="shared" si="3"/>
        <v>0</v>
      </c>
      <c r="L6" s="7">
        <f t="shared" si="3"/>
        <v>0</v>
      </c>
      <c r="M6" s="7">
        <f t="shared" si="3"/>
        <v>0</v>
      </c>
      <c r="N6" s="7">
        <f t="shared" si="3"/>
        <v>0</v>
      </c>
      <c r="O6" s="7">
        <f t="shared" si="3"/>
        <v>0</v>
      </c>
      <c r="P6" s="7">
        <f t="shared" si="3"/>
        <v>0</v>
      </c>
      <c r="Q6" s="7">
        <f t="shared" si="3"/>
        <v>0</v>
      </c>
      <c r="R6" s="7">
        <f t="shared" si="3"/>
        <v>0</v>
      </c>
      <c r="S6" s="7">
        <f t="shared" si="3"/>
        <v>0</v>
      </c>
      <c r="T6" s="7">
        <f t="shared" si="3"/>
        <v>0</v>
      </c>
      <c r="U6" s="7">
        <f t="shared" si="3"/>
        <v>0</v>
      </c>
      <c r="V6" s="7">
        <f t="shared" si="3"/>
        <v>0</v>
      </c>
      <c r="W6" s="7">
        <f t="shared" si="3"/>
        <v>0</v>
      </c>
      <c r="X6" s="7">
        <f t="shared" si="3"/>
        <v>0</v>
      </c>
      <c r="Y6" s="7">
        <f t="shared" si="3"/>
        <v>0</v>
      </c>
      <c r="Z6" s="7">
        <f t="shared" si="3"/>
        <v>0</v>
      </c>
      <c r="AA6" s="7">
        <f t="shared" si="3"/>
        <v>0</v>
      </c>
      <c r="AB6" s="7">
        <f t="shared" si="3"/>
        <v>0</v>
      </c>
      <c r="AC6" s="7">
        <f t="shared" si="3"/>
        <v>0</v>
      </c>
      <c r="AD6" s="7">
        <f t="shared" si="3"/>
        <v>0</v>
      </c>
      <c r="AE6" s="7">
        <f t="shared" si="3"/>
        <v>0</v>
      </c>
      <c r="AF6" s="7">
        <f t="shared" si="3"/>
        <v>0</v>
      </c>
      <c r="AG6" s="7">
        <f t="shared" si="3"/>
        <v>0</v>
      </c>
      <c r="AH6" s="7">
        <f t="shared" si="3"/>
        <v>0</v>
      </c>
      <c r="AI6" s="7">
        <f t="shared" si="3"/>
        <v>0</v>
      </c>
      <c r="AJ6" s="7">
        <f t="shared" si="3"/>
        <v>0</v>
      </c>
      <c r="AK6" s="7">
        <f t="shared" si="3"/>
        <v>0</v>
      </c>
      <c r="AL6" s="7">
        <f t="shared" si="3"/>
        <v>0</v>
      </c>
      <c r="AM6" s="7">
        <f t="shared" si="3"/>
        <v>0</v>
      </c>
      <c r="AN6" s="7">
        <f t="shared" si="3"/>
        <v>0</v>
      </c>
      <c r="AO6" s="7">
        <f t="shared" si="3"/>
        <v>0</v>
      </c>
      <c r="AP6" s="7">
        <f t="shared" si="3"/>
        <v>0</v>
      </c>
      <c r="AQ6" s="7">
        <f t="shared" si="3"/>
        <v>0</v>
      </c>
      <c r="AR6" s="7">
        <f t="shared" si="3"/>
        <v>0</v>
      </c>
      <c r="AS6" s="7">
        <f t="shared" si="3"/>
        <v>0</v>
      </c>
      <c r="AT6" s="7">
        <f t="shared" si="3"/>
        <v>0</v>
      </c>
      <c r="AU6" s="7">
        <f t="shared" si="3"/>
        <v>0</v>
      </c>
      <c r="AV6" s="7">
        <f t="shared" si="3"/>
        <v>0</v>
      </c>
      <c r="AW6" s="7">
        <f t="shared" si="3"/>
        <v>0</v>
      </c>
      <c r="AX6" s="7">
        <f t="shared" si="3"/>
        <v>0</v>
      </c>
      <c r="AY6" s="7">
        <f t="shared" si="3"/>
        <v>0</v>
      </c>
      <c r="AZ6" s="7">
        <f t="shared" si="3"/>
        <v>0</v>
      </c>
      <c r="BA6" s="7">
        <f t="shared" si="3"/>
        <v>0</v>
      </c>
      <c r="BB6" s="7">
        <f t="shared" si="3"/>
        <v>0</v>
      </c>
      <c r="BC6" s="7">
        <f t="shared" si="3"/>
        <v>0</v>
      </c>
      <c r="BD6" s="7">
        <f t="shared" si="3"/>
        <v>0</v>
      </c>
    </row>
    <row r="7" spans="1:56" s="9" customFormat="1" ht="14.25" x14ac:dyDescent="0.45">
      <c r="A7"/>
      <c r="B7"/>
      <c r="C7"/>
      <c r="D7" t="s">
        <v>4</v>
      </c>
      <c r="E7"/>
      <c r="F7"/>
      <c r="G7" s="5">
        <v>0</v>
      </c>
    </row>
    <row r="8" spans="1:56" s="9" customFormat="1" ht="14.25" x14ac:dyDescent="0.45">
      <c r="A8"/>
      <c r="B8"/>
      <c r="C8"/>
      <c r="D8" t="s">
        <v>5</v>
      </c>
      <c r="E8"/>
      <c r="F8"/>
      <c r="G8" s="5">
        <v>0</v>
      </c>
    </row>
    <row r="9" spans="1:56" ht="14.25" x14ac:dyDescent="0.45">
      <c r="D9" t="s">
        <v>6</v>
      </c>
      <c r="G9" s="6">
        <f>G6*-G12+-G12*0.5*SUM(G7:G8)</f>
        <v>0</v>
      </c>
      <c r="H9" s="6">
        <f t="shared" ref="H9:BD9" si="4">H6*-H12+-H12*0.5*SUM(H7:H8)</f>
        <v>0</v>
      </c>
      <c r="I9" s="6">
        <f t="shared" si="4"/>
        <v>0</v>
      </c>
      <c r="J9" s="6">
        <f t="shared" si="4"/>
        <v>0</v>
      </c>
      <c r="K9" s="6">
        <f t="shared" si="4"/>
        <v>0</v>
      </c>
      <c r="L9" s="6">
        <f t="shared" si="4"/>
        <v>0</v>
      </c>
      <c r="M9" s="6">
        <f t="shared" si="4"/>
        <v>0</v>
      </c>
      <c r="N9" s="6">
        <f t="shared" si="4"/>
        <v>0</v>
      </c>
      <c r="O9" s="6">
        <f t="shared" si="4"/>
        <v>0</v>
      </c>
      <c r="P9" s="6">
        <f t="shared" si="4"/>
        <v>0</v>
      </c>
      <c r="Q9" s="6">
        <f t="shared" si="4"/>
        <v>0</v>
      </c>
      <c r="R9" s="6">
        <f t="shared" si="4"/>
        <v>0</v>
      </c>
      <c r="S9" s="6">
        <f t="shared" si="4"/>
        <v>0</v>
      </c>
      <c r="T9" s="6">
        <f t="shared" si="4"/>
        <v>0</v>
      </c>
      <c r="U9" s="6">
        <f t="shared" si="4"/>
        <v>0</v>
      </c>
      <c r="V9" s="6">
        <f t="shared" si="4"/>
        <v>0</v>
      </c>
      <c r="W9" s="6">
        <f t="shared" si="4"/>
        <v>0</v>
      </c>
      <c r="X9" s="6">
        <f t="shared" si="4"/>
        <v>0</v>
      </c>
      <c r="Y9" s="6">
        <f t="shared" si="4"/>
        <v>0</v>
      </c>
      <c r="Z9" s="6">
        <f t="shared" si="4"/>
        <v>0</v>
      </c>
      <c r="AA9" s="6">
        <f t="shared" si="4"/>
        <v>0</v>
      </c>
      <c r="AB9" s="6">
        <f t="shared" si="4"/>
        <v>0</v>
      </c>
      <c r="AC9" s="6">
        <f t="shared" si="4"/>
        <v>0</v>
      </c>
      <c r="AD9" s="6">
        <f t="shared" si="4"/>
        <v>0</v>
      </c>
      <c r="AE9" s="6">
        <f t="shared" si="4"/>
        <v>0</v>
      </c>
      <c r="AF9" s="6">
        <f t="shared" si="4"/>
        <v>0</v>
      </c>
      <c r="AG9" s="6">
        <f t="shared" si="4"/>
        <v>0</v>
      </c>
      <c r="AH9" s="6">
        <f t="shared" si="4"/>
        <v>0</v>
      </c>
      <c r="AI9" s="6">
        <f t="shared" si="4"/>
        <v>0</v>
      </c>
      <c r="AJ9" s="6">
        <f t="shared" si="4"/>
        <v>0</v>
      </c>
      <c r="AK9" s="6">
        <f t="shared" si="4"/>
        <v>0</v>
      </c>
      <c r="AL9" s="6">
        <f t="shared" si="4"/>
        <v>0</v>
      </c>
      <c r="AM9" s="6">
        <f t="shared" si="4"/>
        <v>0</v>
      </c>
      <c r="AN9" s="6">
        <f t="shared" si="4"/>
        <v>0</v>
      </c>
      <c r="AO9" s="6">
        <f t="shared" si="4"/>
        <v>0</v>
      </c>
      <c r="AP9" s="6">
        <f t="shared" si="4"/>
        <v>0</v>
      </c>
      <c r="AQ9" s="6">
        <f t="shared" si="4"/>
        <v>0</v>
      </c>
      <c r="AR9" s="6">
        <f t="shared" si="4"/>
        <v>0</v>
      </c>
      <c r="AS9" s="6">
        <f t="shared" si="4"/>
        <v>0</v>
      </c>
      <c r="AT9" s="6">
        <f t="shared" si="4"/>
        <v>0</v>
      </c>
      <c r="AU9" s="6">
        <f t="shared" si="4"/>
        <v>0</v>
      </c>
      <c r="AV9" s="6">
        <f t="shared" si="4"/>
        <v>0</v>
      </c>
      <c r="AW9" s="6">
        <f t="shared" si="4"/>
        <v>0</v>
      </c>
      <c r="AX9" s="6">
        <f t="shared" si="4"/>
        <v>0</v>
      </c>
      <c r="AY9" s="6">
        <f t="shared" si="4"/>
        <v>0</v>
      </c>
      <c r="AZ9" s="6">
        <f t="shared" si="4"/>
        <v>0</v>
      </c>
      <c r="BA9" s="6">
        <f t="shared" si="4"/>
        <v>0</v>
      </c>
      <c r="BB9" s="6">
        <f t="shared" si="4"/>
        <v>0</v>
      </c>
      <c r="BC9" s="6">
        <f t="shared" si="4"/>
        <v>0</v>
      </c>
      <c r="BD9" s="6">
        <f t="shared" si="4"/>
        <v>0</v>
      </c>
    </row>
    <row r="10" spans="1:56" ht="14.25" x14ac:dyDescent="0.45">
      <c r="D10" t="s">
        <v>7</v>
      </c>
      <c r="G10" s="8">
        <f>SUM(G6:G9)</f>
        <v>0</v>
      </c>
      <c r="H10" s="8">
        <f t="shared" ref="H10:BD10" si="5">SUM(H6:H9)</f>
        <v>0</v>
      </c>
      <c r="I10" s="8">
        <f t="shared" si="5"/>
        <v>0</v>
      </c>
      <c r="J10" s="8">
        <f t="shared" si="5"/>
        <v>0</v>
      </c>
      <c r="K10" s="8">
        <f t="shared" si="5"/>
        <v>0</v>
      </c>
      <c r="L10" s="8">
        <f t="shared" si="5"/>
        <v>0</v>
      </c>
      <c r="M10" s="8">
        <f t="shared" si="5"/>
        <v>0</v>
      </c>
      <c r="N10" s="8">
        <f t="shared" si="5"/>
        <v>0</v>
      </c>
      <c r="O10" s="8">
        <f t="shared" si="5"/>
        <v>0</v>
      </c>
      <c r="P10" s="8">
        <f t="shared" si="5"/>
        <v>0</v>
      </c>
      <c r="Q10" s="8">
        <f t="shared" si="5"/>
        <v>0</v>
      </c>
      <c r="R10" s="8">
        <f t="shared" si="5"/>
        <v>0</v>
      </c>
      <c r="S10" s="8">
        <f t="shared" si="5"/>
        <v>0</v>
      </c>
      <c r="T10" s="8">
        <f t="shared" si="5"/>
        <v>0</v>
      </c>
      <c r="U10" s="8">
        <f t="shared" si="5"/>
        <v>0</v>
      </c>
      <c r="V10" s="8">
        <f t="shared" si="5"/>
        <v>0</v>
      </c>
      <c r="W10" s="8">
        <f t="shared" si="5"/>
        <v>0</v>
      </c>
      <c r="X10" s="8">
        <f t="shared" si="5"/>
        <v>0</v>
      </c>
      <c r="Y10" s="8">
        <f t="shared" si="5"/>
        <v>0</v>
      </c>
      <c r="Z10" s="8">
        <f t="shared" si="5"/>
        <v>0</v>
      </c>
      <c r="AA10" s="8">
        <f t="shared" si="5"/>
        <v>0</v>
      </c>
      <c r="AB10" s="8">
        <f t="shared" si="5"/>
        <v>0</v>
      </c>
      <c r="AC10" s="8">
        <f t="shared" si="5"/>
        <v>0</v>
      </c>
      <c r="AD10" s="8">
        <f t="shared" si="5"/>
        <v>0</v>
      </c>
      <c r="AE10" s="8">
        <f t="shared" si="5"/>
        <v>0</v>
      </c>
      <c r="AF10" s="8">
        <f t="shared" si="5"/>
        <v>0</v>
      </c>
      <c r="AG10" s="8">
        <f t="shared" si="5"/>
        <v>0</v>
      </c>
      <c r="AH10" s="8">
        <f t="shared" si="5"/>
        <v>0</v>
      </c>
      <c r="AI10" s="8">
        <f t="shared" si="5"/>
        <v>0</v>
      </c>
      <c r="AJ10" s="8">
        <f t="shared" si="5"/>
        <v>0</v>
      </c>
      <c r="AK10" s="8">
        <f t="shared" si="5"/>
        <v>0</v>
      </c>
      <c r="AL10" s="8">
        <f t="shared" si="5"/>
        <v>0</v>
      </c>
      <c r="AM10" s="8">
        <f t="shared" si="5"/>
        <v>0</v>
      </c>
      <c r="AN10" s="8">
        <f t="shared" si="5"/>
        <v>0</v>
      </c>
      <c r="AO10" s="8">
        <f t="shared" si="5"/>
        <v>0</v>
      </c>
      <c r="AP10" s="8">
        <f t="shared" si="5"/>
        <v>0</v>
      </c>
      <c r="AQ10" s="8">
        <f t="shared" si="5"/>
        <v>0</v>
      </c>
      <c r="AR10" s="8">
        <f t="shared" si="5"/>
        <v>0</v>
      </c>
      <c r="AS10" s="8">
        <f t="shared" si="5"/>
        <v>0</v>
      </c>
      <c r="AT10" s="8">
        <f t="shared" si="5"/>
        <v>0</v>
      </c>
      <c r="AU10" s="8">
        <f t="shared" si="5"/>
        <v>0</v>
      </c>
      <c r="AV10" s="8">
        <f t="shared" si="5"/>
        <v>0</v>
      </c>
      <c r="AW10" s="8">
        <f t="shared" si="5"/>
        <v>0</v>
      </c>
      <c r="AX10" s="8">
        <f t="shared" si="5"/>
        <v>0</v>
      </c>
      <c r="AY10" s="8">
        <f t="shared" si="5"/>
        <v>0</v>
      </c>
      <c r="AZ10" s="8">
        <f t="shared" si="5"/>
        <v>0</v>
      </c>
      <c r="BA10" s="8">
        <f t="shared" si="5"/>
        <v>0</v>
      </c>
      <c r="BB10" s="8">
        <f t="shared" si="5"/>
        <v>0</v>
      </c>
      <c r="BC10" s="8">
        <f t="shared" si="5"/>
        <v>0</v>
      </c>
      <c r="BD10" s="8">
        <f t="shared" si="5"/>
        <v>0</v>
      </c>
    </row>
    <row r="11" spans="1:56" ht="14.25" x14ac:dyDescent="0.45"/>
    <row r="12" spans="1:56" ht="14.25" x14ac:dyDescent="0.45">
      <c r="D12" t="s">
        <v>8</v>
      </c>
      <c r="E12" s="4">
        <v>5.8000000000000003E-2</v>
      </c>
      <c r="F12" s="4">
        <v>5.8000000000000003E-2</v>
      </c>
      <c r="G12" s="4">
        <v>5.8000000000000003E-2</v>
      </c>
      <c r="H12" s="4">
        <v>5.8000000000000003E-2</v>
      </c>
      <c r="I12" s="4">
        <v>5.8000000000000003E-2</v>
      </c>
      <c r="J12" s="4">
        <v>5.8000000000000003E-2</v>
      </c>
      <c r="K12" s="4">
        <v>5.8000000000000003E-2</v>
      </c>
      <c r="L12" s="4">
        <v>5.8000000000000003E-2</v>
      </c>
      <c r="M12" s="4">
        <v>5.8000000000000003E-2</v>
      </c>
      <c r="N12" s="4">
        <v>5.8000000000000003E-2</v>
      </c>
      <c r="O12" s="4">
        <v>5.8000000000000003E-2</v>
      </c>
      <c r="P12" s="4">
        <v>5.8000000000000003E-2</v>
      </c>
      <c r="Q12" s="4">
        <v>5.8000000000000003E-2</v>
      </c>
      <c r="R12" s="4">
        <v>5.8000000000000003E-2</v>
      </c>
      <c r="S12" s="4">
        <v>5.8000000000000003E-2</v>
      </c>
      <c r="T12" s="4">
        <v>5.8000000000000003E-2</v>
      </c>
      <c r="U12" s="4">
        <v>5.8000000000000003E-2</v>
      </c>
      <c r="V12" s="4">
        <v>5.8000000000000003E-2</v>
      </c>
      <c r="W12" s="4">
        <v>5.8000000000000003E-2</v>
      </c>
      <c r="X12" s="4">
        <v>5.8000000000000003E-2</v>
      </c>
      <c r="Y12" s="4">
        <v>5.8000000000000003E-2</v>
      </c>
      <c r="Z12" s="4">
        <v>5.8000000000000003E-2</v>
      </c>
      <c r="AA12" s="4">
        <v>5.8000000000000003E-2</v>
      </c>
      <c r="AB12" s="4">
        <v>5.8000000000000003E-2</v>
      </c>
      <c r="AC12" s="4">
        <v>5.8000000000000003E-2</v>
      </c>
      <c r="AD12" s="4">
        <v>5.8000000000000003E-2</v>
      </c>
      <c r="AE12" s="4">
        <v>5.8000000000000003E-2</v>
      </c>
      <c r="AF12" s="4">
        <v>5.8000000000000003E-2</v>
      </c>
      <c r="AG12" s="4">
        <v>5.8000000000000003E-2</v>
      </c>
      <c r="AH12" s="4">
        <v>5.8000000000000003E-2</v>
      </c>
      <c r="AI12" s="4">
        <v>5.8000000000000003E-2</v>
      </c>
      <c r="AJ12" s="4">
        <v>5.8000000000000003E-2</v>
      </c>
      <c r="AK12" s="4">
        <v>5.8000000000000003E-2</v>
      </c>
      <c r="AL12" s="4">
        <v>5.8000000000000003E-2</v>
      </c>
      <c r="AM12" s="4">
        <v>5.8000000000000003E-2</v>
      </c>
      <c r="AN12" s="4">
        <v>5.8000000000000003E-2</v>
      </c>
      <c r="AO12" s="4">
        <v>5.8000000000000003E-2</v>
      </c>
      <c r="AP12" s="4">
        <v>5.8000000000000003E-2</v>
      </c>
      <c r="AQ12" s="4">
        <v>5.8000000000000003E-2</v>
      </c>
      <c r="AR12" s="4">
        <v>5.8000000000000003E-2</v>
      </c>
      <c r="AS12" s="4">
        <v>5.8000000000000003E-2</v>
      </c>
      <c r="AT12" s="4">
        <v>5.8000000000000003E-2</v>
      </c>
      <c r="AU12" s="4">
        <v>5.8000000000000003E-2</v>
      </c>
      <c r="AV12" s="4">
        <v>5.8000000000000003E-2</v>
      </c>
      <c r="AW12" s="4">
        <v>5.8000000000000003E-2</v>
      </c>
      <c r="AX12" s="4">
        <v>5.8000000000000003E-2</v>
      </c>
      <c r="AY12" s="4">
        <v>5.8000000000000003E-2</v>
      </c>
      <c r="AZ12" s="4">
        <v>5.8000000000000003E-2</v>
      </c>
      <c r="BA12" s="4">
        <v>5.8000000000000003E-2</v>
      </c>
      <c r="BB12" s="4">
        <v>5.8000000000000003E-2</v>
      </c>
      <c r="BC12" s="4">
        <v>5.8000000000000003E-2</v>
      </c>
      <c r="BD12" s="4">
        <v>5.8000000000000003E-2</v>
      </c>
    </row>
    <row r="13" spans="1:56" ht="14.25" x14ac:dyDescent="0.45"/>
    <row r="14" spans="1:56" ht="14.25" x14ac:dyDescent="0.45">
      <c r="D14" t="s">
        <v>9</v>
      </c>
      <c r="G14" s="7">
        <f>AVERAGE(G6,G10)</f>
        <v>0</v>
      </c>
      <c r="H14" s="7">
        <f t="shared" ref="H14:BD14" si="6">AVERAGE(H6,H10)</f>
        <v>0</v>
      </c>
      <c r="I14" s="7">
        <f t="shared" si="6"/>
        <v>0</v>
      </c>
      <c r="J14" s="7">
        <f t="shared" si="6"/>
        <v>0</v>
      </c>
      <c r="K14" s="7">
        <f t="shared" si="6"/>
        <v>0</v>
      </c>
      <c r="L14" s="7">
        <f t="shared" si="6"/>
        <v>0</v>
      </c>
      <c r="M14" s="7">
        <f t="shared" si="6"/>
        <v>0</v>
      </c>
      <c r="N14" s="7">
        <f t="shared" si="6"/>
        <v>0</v>
      </c>
      <c r="O14" s="7">
        <f t="shared" si="6"/>
        <v>0</v>
      </c>
      <c r="P14" s="7">
        <f t="shared" si="6"/>
        <v>0</v>
      </c>
      <c r="Q14" s="7">
        <f t="shared" si="6"/>
        <v>0</v>
      </c>
      <c r="R14" s="7">
        <f t="shared" si="6"/>
        <v>0</v>
      </c>
      <c r="S14" s="7">
        <f t="shared" si="6"/>
        <v>0</v>
      </c>
      <c r="T14" s="7">
        <f t="shared" si="6"/>
        <v>0</v>
      </c>
      <c r="U14" s="7">
        <f t="shared" si="6"/>
        <v>0</v>
      </c>
      <c r="V14" s="7">
        <f t="shared" si="6"/>
        <v>0</v>
      </c>
      <c r="W14" s="7">
        <f t="shared" si="6"/>
        <v>0</v>
      </c>
      <c r="X14" s="7">
        <f t="shared" si="6"/>
        <v>0</v>
      </c>
      <c r="Y14" s="7">
        <f t="shared" si="6"/>
        <v>0</v>
      </c>
      <c r="Z14" s="7">
        <f t="shared" si="6"/>
        <v>0</v>
      </c>
      <c r="AA14" s="7">
        <f t="shared" si="6"/>
        <v>0</v>
      </c>
      <c r="AB14" s="7">
        <f t="shared" si="6"/>
        <v>0</v>
      </c>
      <c r="AC14" s="7">
        <f t="shared" si="6"/>
        <v>0</v>
      </c>
      <c r="AD14" s="7">
        <f t="shared" si="6"/>
        <v>0</v>
      </c>
      <c r="AE14" s="7">
        <f t="shared" si="6"/>
        <v>0</v>
      </c>
      <c r="AF14" s="7">
        <f t="shared" si="6"/>
        <v>0</v>
      </c>
      <c r="AG14" s="7">
        <f t="shared" si="6"/>
        <v>0</v>
      </c>
      <c r="AH14" s="7">
        <f t="shared" si="6"/>
        <v>0</v>
      </c>
      <c r="AI14" s="7">
        <f t="shared" si="6"/>
        <v>0</v>
      </c>
      <c r="AJ14" s="7">
        <f t="shared" si="6"/>
        <v>0</v>
      </c>
      <c r="AK14" s="7">
        <f t="shared" si="6"/>
        <v>0</v>
      </c>
      <c r="AL14" s="7">
        <f t="shared" si="6"/>
        <v>0</v>
      </c>
      <c r="AM14" s="7">
        <f t="shared" si="6"/>
        <v>0</v>
      </c>
      <c r="AN14" s="7">
        <f t="shared" si="6"/>
        <v>0</v>
      </c>
      <c r="AO14" s="7">
        <f t="shared" si="6"/>
        <v>0</v>
      </c>
      <c r="AP14" s="7">
        <f t="shared" si="6"/>
        <v>0</v>
      </c>
      <c r="AQ14" s="7">
        <f t="shared" si="6"/>
        <v>0</v>
      </c>
      <c r="AR14" s="7">
        <f t="shared" si="6"/>
        <v>0</v>
      </c>
      <c r="AS14" s="7">
        <f t="shared" si="6"/>
        <v>0</v>
      </c>
      <c r="AT14" s="7">
        <f t="shared" si="6"/>
        <v>0</v>
      </c>
      <c r="AU14" s="7">
        <f t="shared" si="6"/>
        <v>0</v>
      </c>
      <c r="AV14" s="7">
        <f t="shared" si="6"/>
        <v>0</v>
      </c>
      <c r="AW14" s="7">
        <f t="shared" si="6"/>
        <v>0</v>
      </c>
      <c r="AX14" s="7">
        <f t="shared" si="6"/>
        <v>0</v>
      </c>
      <c r="AY14" s="7">
        <f t="shared" si="6"/>
        <v>0</v>
      </c>
      <c r="AZ14" s="7">
        <f t="shared" si="6"/>
        <v>0</v>
      </c>
      <c r="BA14" s="7">
        <f t="shared" si="6"/>
        <v>0</v>
      </c>
      <c r="BB14" s="7">
        <f t="shared" si="6"/>
        <v>0</v>
      </c>
      <c r="BC14" s="7">
        <f t="shared" si="6"/>
        <v>0</v>
      </c>
      <c r="BD14" s="7">
        <f t="shared" si="6"/>
        <v>0</v>
      </c>
    </row>
    <row r="15" spans="1:56" ht="14.25" x14ac:dyDescent="0.45"/>
    <row r="16" spans="1:56" ht="14.25" x14ac:dyDescent="0.45">
      <c r="D16" t="s">
        <v>10</v>
      </c>
      <c r="E16" s="4">
        <v>3.5999999999999997E-2</v>
      </c>
      <c r="F16" s="4">
        <v>3.5999999999999997E-2</v>
      </c>
      <c r="G16" s="4">
        <v>3.5999999999999997E-2</v>
      </c>
      <c r="H16" s="4">
        <v>3.5999999999999997E-2</v>
      </c>
      <c r="I16" s="4">
        <v>3.5999999999999997E-2</v>
      </c>
      <c r="J16" s="4">
        <v>3.5999999999999997E-2</v>
      </c>
      <c r="K16" s="4">
        <v>3.5999999999999997E-2</v>
      </c>
      <c r="L16" s="4">
        <v>3.5999999999999997E-2</v>
      </c>
      <c r="M16" s="4">
        <v>3.5999999999999997E-2</v>
      </c>
      <c r="N16" s="4">
        <v>3.5999999999999997E-2</v>
      </c>
      <c r="O16" s="4">
        <v>3.5999999999999997E-2</v>
      </c>
      <c r="P16" s="4">
        <v>3.5999999999999997E-2</v>
      </c>
      <c r="Q16" s="4">
        <v>3.5999999999999997E-2</v>
      </c>
      <c r="R16" s="4">
        <v>3.5999999999999997E-2</v>
      </c>
      <c r="S16" s="4">
        <v>3.5999999999999997E-2</v>
      </c>
      <c r="T16" s="4">
        <v>3.5999999999999997E-2</v>
      </c>
      <c r="U16" s="4">
        <v>3.5999999999999997E-2</v>
      </c>
      <c r="V16" s="4">
        <v>3.5999999999999997E-2</v>
      </c>
      <c r="W16" s="4">
        <v>3.5999999999999997E-2</v>
      </c>
      <c r="X16" s="4">
        <v>3.5999999999999997E-2</v>
      </c>
      <c r="Y16" s="4">
        <v>3.5999999999999997E-2</v>
      </c>
      <c r="Z16" s="4">
        <v>3.5999999999999997E-2</v>
      </c>
      <c r="AA16" s="4">
        <v>3.5999999999999997E-2</v>
      </c>
      <c r="AB16" s="4">
        <v>3.5999999999999997E-2</v>
      </c>
      <c r="AC16" s="4">
        <v>3.5999999999999997E-2</v>
      </c>
      <c r="AD16" s="4">
        <v>3.5999999999999997E-2</v>
      </c>
      <c r="AE16" s="4">
        <v>3.5999999999999997E-2</v>
      </c>
      <c r="AF16" s="4">
        <v>3.5999999999999997E-2</v>
      </c>
      <c r="AG16" s="4">
        <v>3.5999999999999997E-2</v>
      </c>
      <c r="AH16" s="4">
        <v>3.5999999999999997E-2</v>
      </c>
      <c r="AI16" s="4">
        <v>3.5999999999999997E-2</v>
      </c>
      <c r="AJ16" s="4">
        <v>3.5999999999999997E-2</v>
      </c>
      <c r="AK16" s="4">
        <v>3.5999999999999997E-2</v>
      </c>
      <c r="AL16" s="4">
        <v>3.5999999999999997E-2</v>
      </c>
      <c r="AM16" s="4">
        <v>3.5999999999999997E-2</v>
      </c>
      <c r="AN16" s="4">
        <v>3.5999999999999997E-2</v>
      </c>
      <c r="AO16" s="4">
        <v>3.5999999999999997E-2</v>
      </c>
      <c r="AP16" s="4">
        <v>3.5999999999999997E-2</v>
      </c>
      <c r="AQ16" s="4">
        <v>3.5999999999999997E-2</v>
      </c>
      <c r="AR16" s="4">
        <v>3.5999999999999997E-2</v>
      </c>
      <c r="AS16" s="4">
        <v>3.5999999999999997E-2</v>
      </c>
      <c r="AT16" s="4">
        <v>3.5999999999999997E-2</v>
      </c>
      <c r="AU16" s="4">
        <v>3.5999999999999997E-2</v>
      </c>
      <c r="AV16" s="4">
        <v>3.5999999999999997E-2</v>
      </c>
      <c r="AW16" s="4">
        <v>3.5999999999999997E-2</v>
      </c>
      <c r="AX16" s="4">
        <v>3.5999999999999997E-2</v>
      </c>
      <c r="AY16" s="4">
        <v>3.5999999999999997E-2</v>
      </c>
      <c r="AZ16" s="4">
        <v>3.5999999999999997E-2</v>
      </c>
      <c r="BA16" s="4">
        <v>3.5999999999999997E-2</v>
      </c>
      <c r="BB16" s="4">
        <v>3.5999999999999997E-2</v>
      </c>
      <c r="BC16" s="4">
        <v>3.5999999999999997E-2</v>
      </c>
      <c r="BD16" s="4">
        <v>3.5999999999999997E-2</v>
      </c>
    </row>
    <row r="17" spans="2:56" ht="14.25" x14ac:dyDescent="0.45"/>
    <row r="18" spans="2:56" ht="14.25" x14ac:dyDescent="0.45">
      <c r="D18" t="s">
        <v>11</v>
      </c>
      <c r="G18" s="7">
        <f>G14*G16</f>
        <v>0</v>
      </c>
      <c r="H18" s="7">
        <f t="shared" ref="H18:BD18" si="7">H14*H16</f>
        <v>0</v>
      </c>
      <c r="I18" s="7">
        <f t="shared" si="7"/>
        <v>0</v>
      </c>
      <c r="J18" s="7">
        <f t="shared" si="7"/>
        <v>0</v>
      </c>
      <c r="K18" s="7">
        <f t="shared" si="7"/>
        <v>0</v>
      </c>
      <c r="L18" s="7">
        <f t="shared" si="7"/>
        <v>0</v>
      </c>
      <c r="M18" s="7">
        <f t="shared" si="7"/>
        <v>0</v>
      </c>
      <c r="N18" s="7">
        <f t="shared" si="7"/>
        <v>0</v>
      </c>
      <c r="O18" s="7">
        <f t="shared" si="7"/>
        <v>0</v>
      </c>
      <c r="P18" s="7">
        <f t="shared" si="7"/>
        <v>0</v>
      </c>
      <c r="Q18" s="7">
        <f t="shared" si="7"/>
        <v>0</v>
      </c>
      <c r="R18" s="7">
        <f t="shared" si="7"/>
        <v>0</v>
      </c>
      <c r="S18" s="7">
        <f t="shared" si="7"/>
        <v>0</v>
      </c>
      <c r="T18" s="7">
        <f t="shared" si="7"/>
        <v>0</v>
      </c>
      <c r="U18" s="7">
        <f t="shared" si="7"/>
        <v>0</v>
      </c>
      <c r="V18" s="7">
        <f t="shared" si="7"/>
        <v>0</v>
      </c>
      <c r="W18" s="7">
        <f t="shared" si="7"/>
        <v>0</v>
      </c>
      <c r="X18" s="7">
        <f t="shared" si="7"/>
        <v>0</v>
      </c>
      <c r="Y18" s="7">
        <f t="shared" si="7"/>
        <v>0</v>
      </c>
      <c r="Z18" s="7">
        <f t="shared" si="7"/>
        <v>0</v>
      </c>
      <c r="AA18" s="7">
        <f t="shared" si="7"/>
        <v>0</v>
      </c>
      <c r="AB18" s="7">
        <f t="shared" si="7"/>
        <v>0</v>
      </c>
      <c r="AC18" s="7">
        <f t="shared" si="7"/>
        <v>0</v>
      </c>
      <c r="AD18" s="7">
        <f t="shared" si="7"/>
        <v>0</v>
      </c>
      <c r="AE18" s="7">
        <f t="shared" si="7"/>
        <v>0</v>
      </c>
      <c r="AF18" s="7">
        <f t="shared" si="7"/>
        <v>0</v>
      </c>
      <c r="AG18" s="7">
        <f t="shared" si="7"/>
        <v>0</v>
      </c>
      <c r="AH18" s="7">
        <f t="shared" si="7"/>
        <v>0</v>
      </c>
      <c r="AI18" s="7">
        <f t="shared" si="7"/>
        <v>0</v>
      </c>
      <c r="AJ18" s="7">
        <f t="shared" si="7"/>
        <v>0</v>
      </c>
      <c r="AK18" s="7">
        <f t="shared" si="7"/>
        <v>0</v>
      </c>
      <c r="AL18" s="7">
        <f t="shared" si="7"/>
        <v>0</v>
      </c>
      <c r="AM18" s="7">
        <f t="shared" si="7"/>
        <v>0</v>
      </c>
      <c r="AN18" s="7">
        <f t="shared" si="7"/>
        <v>0</v>
      </c>
      <c r="AO18" s="7">
        <f t="shared" si="7"/>
        <v>0</v>
      </c>
      <c r="AP18" s="7">
        <f t="shared" si="7"/>
        <v>0</v>
      </c>
      <c r="AQ18" s="7">
        <f t="shared" si="7"/>
        <v>0</v>
      </c>
      <c r="AR18" s="7">
        <f t="shared" si="7"/>
        <v>0</v>
      </c>
      <c r="AS18" s="7">
        <f t="shared" si="7"/>
        <v>0</v>
      </c>
      <c r="AT18" s="7">
        <f t="shared" si="7"/>
        <v>0</v>
      </c>
      <c r="AU18" s="7">
        <f t="shared" si="7"/>
        <v>0</v>
      </c>
      <c r="AV18" s="7">
        <f t="shared" si="7"/>
        <v>0</v>
      </c>
      <c r="AW18" s="7">
        <f t="shared" si="7"/>
        <v>0</v>
      </c>
      <c r="AX18" s="7">
        <f t="shared" si="7"/>
        <v>0</v>
      </c>
      <c r="AY18" s="7">
        <f t="shared" si="7"/>
        <v>0</v>
      </c>
      <c r="AZ18" s="7">
        <f t="shared" si="7"/>
        <v>0</v>
      </c>
      <c r="BA18" s="7">
        <f t="shared" si="7"/>
        <v>0</v>
      </c>
      <c r="BB18" s="7">
        <f t="shared" si="7"/>
        <v>0</v>
      </c>
      <c r="BC18" s="7">
        <f t="shared" si="7"/>
        <v>0</v>
      </c>
      <c r="BD18" s="7">
        <f t="shared" si="7"/>
        <v>0</v>
      </c>
    </row>
    <row r="19" spans="2:56" ht="14.25" x14ac:dyDescent="0.45"/>
    <row r="20" spans="2:56" ht="14.25" x14ac:dyDescent="0.45">
      <c r="D20" t="s">
        <v>12</v>
      </c>
      <c r="G20" s="5">
        <f>91.65/5+4+11.21</f>
        <v>33.540000000000006</v>
      </c>
      <c r="H20" s="5">
        <f t="shared" ref="H20:K20" si="8">91.65/5+4</f>
        <v>22.330000000000002</v>
      </c>
      <c r="I20" s="5">
        <f t="shared" si="8"/>
        <v>22.330000000000002</v>
      </c>
      <c r="J20" s="5">
        <f t="shared" si="8"/>
        <v>22.330000000000002</v>
      </c>
      <c r="K20" s="5">
        <f t="shared" si="8"/>
        <v>22.330000000000002</v>
      </c>
    </row>
    <row r="21" spans="2:56" ht="14.25" x14ac:dyDescent="0.45"/>
    <row r="22" spans="2:56" ht="14.25" x14ac:dyDescent="0.45">
      <c r="D22" t="s">
        <v>13</v>
      </c>
      <c r="E22">
        <v>0</v>
      </c>
      <c r="F22">
        <v>0</v>
      </c>
      <c r="G22" s="6">
        <f>-G9+G18+G20</f>
        <v>33.540000000000006</v>
      </c>
      <c r="H22" s="6">
        <f t="shared" ref="H22:BD22" si="9">-H9+H18+H20</f>
        <v>22.330000000000002</v>
      </c>
      <c r="I22" s="6">
        <f t="shared" si="9"/>
        <v>22.330000000000002</v>
      </c>
      <c r="J22" s="6">
        <f t="shared" si="9"/>
        <v>22.330000000000002</v>
      </c>
      <c r="K22" s="6">
        <f t="shared" si="9"/>
        <v>22.330000000000002</v>
      </c>
      <c r="L22" s="6">
        <f t="shared" si="9"/>
        <v>0</v>
      </c>
      <c r="M22" s="6">
        <f t="shared" si="9"/>
        <v>0</v>
      </c>
      <c r="N22" s="6">
        <f t="shared" si="9"/>
        <v>0</v>
      </c>
      <c r="O22" s="6">
        <f t="shared" si="9"/>
        <v>0</v>
      </c>
      <c r="P22" s="6">
        <f t="shared" si="9"/>
        <v>0</v>
      </c>
      <c r="Q22" s="6">
        <f t="shared" si="9"/>
        <v>0</v>
      </c>
      <c r="R22" s="6">
        <f t="shared" si="9"/>
        <v>0</v>
      </c>
      <c r="S22" s="6">
        <f t="shared" si="9"/>
        <v>0</v>
      </c>
      <c r="T22" s="6">
        <f t="shared" si="9"/>
        <v>0</v>
      </c>
      <c r="U22" s="6">
        <f t="shared" si="9"/>
        <v>0</v>
      </c>
      <c r="V22" s="6">
        <f t="shared" si="9"/>
        <v>0</v>
      </c>
      <c r="W22" s="6">
        <f t="shared" si="9"/>
        <v>0</v>
      </c>
      <c r="X22" s="6">
        <f t="shared" si="9"/>
        <v>0</v>
      </c>
      <c r="Y22" s="6">
        <f t="shared" si="9"/>
        <v>0</v>
      </c>
      <c r="Z22" s="6">
        <f t="shared" si="9"/>
        <v>0</v>
      </c>
      <c r="AA22" s="6">
        <f t="shared" si="9"/>
        <v>0</v>
      </c>
      <c r="AB22" s="6">
        <f t="shared" si="9"/>
        <v>0</v>
      </c>
      <c r="AC22" s="6">
        <f t="shared" si="9"/>
        <v>0</v>
      </c>
      <c r="AD22" s="6">
        <f t="shared" si="9"/>
        <v>0</v>
      </c>
      <c r="AE22" s="6">
        <f t="shared" si="9"/>
        <v>0</v>
      </c>
      <c r="AF22" s="6">
        <f t="shared" si="9"/>
        <v>0</v>
      </c>
      <c r="AG22" s="6">
        <f t="shared" si="9"/>
        <v>0</v>
      </c>
      <c r="AH22" s="6">
        <f t="shared" si="9"/>
        <v>0</v>
      </c>
      <c r="AI22" s="6">
        <f t="shared" si="9"/>
        <v>0</v>
      </c>
      <c r="AJ22" s="6">
        <f t="shared" si="9"/>
        <v>0</v>
      </c>
      <c r="AK22" s="6">
        <f t="shared" si="9"/>
        <v>0</v>
      </c>
      <c r="AL22" s="6">
        <f t="shared" si="9"/>
        <v>0</v>
      </c>
      <c r="AM22" s="6">
        <f t="shared" si="9"/>
        <v>0</v>
      </c>
      <c r="AN22" s="6">
        <f t="shared" si="9"/>
        <v>0</v>
      </c>
      <c r="AO22" s="6">
        <f t="shared" si="9"/>
        <v>0</v>
      </c>
      <c r="AP22" s="6">
        <f t="shared" si="9"/>
        <v>0</v>
      </c>
      <c r="AQ22" s="6">
        <f t="shared" si="9"/>
        <v>0</v>
      </c>
      <c r="AR22" s="6">
        <f t="shared" si="9"/>
        <v>0</v>
      </c>
      <c r="AS22" s="6">
        <f t="shared" si="9"/>
        <v>0</v>
      </c>
      <c r="AT22" s="6">
        <f t="shared" si="9"/>
        <v>0</v>
      </c>
      <c r="AU22" s="6">
        <f t="shared" si="9"/>
        <v>0</v>
      </c>
      <c r="AV22" s="6">
        <f t="shared" si="9"/>
        <v>0</v>
      </c>
      <c r="AW22" s="6">
        <f t="shared" si="9"/>
        <v>0</v>
      </c>
      <c r="AX22" s="6">
        <f t="shared" si="9"/>
        <v>0</v>
      </c>
      <c r="AY22" s="6">
        <f t="shared" si="9"/>
        <v>0</v>
      </c>
      <c r="AZ22" s="6">
        <f t="shared" si="9"/>
        <v>0</v>
      </c>
      <c r="BA22" s="6">
        <f t="shared" si="9"/>
        <v>0</v>
      </c>
      <c r="BB22" s="6">
        <f t="shared" si="9"/>
        <v>0</v>
      </c>
      <c r="BC22" s="6">
        <f t="shared" si="9"/>
        <v>0</v>
      </c>
      <c r="BD22" s="6">
        <f t="shared" si="9"/>
        <v>0</v>
      </c>
    </row>
    <row r="23" spans="2:56" ht="14.25" x14ac:dyDescent="0.45">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2:56" ht="14.25" x14ac:dyDescent="0.45">
      <c r="B24" t="s">
        <v>14</v>
      </c>
      <c r="D24" t="s">
        <v>15</v>
      </c>
      <c r="E24" s="10">
        <f>XNPV(E16,E22:BD22,E4:BD4)</f>
        <v>107.473167261333</v>
      </c>
      <c r="G24" s="3"/>
      <c r="H24" s="3"/>
      <c r="I24" s="3"/>
      <c r="J24" s="3"/>
      <c r="K24" s="3"/>
    </row>
    <row r="25" spans="2:56" ht="14.25" x14ac:dyDescent="0.45">
      <c r="B25" t="s">
        <v>16</v>
      </c>
      <c r="D25" t="s">
        <v>15</v>
      </c>
      <c r="E25" s="10">
        <f>XNPV(E16,E22:K22,E4:K4)</f>
        <v>107.473167261333</v>
      </c>
      <c r="G25" s="3"/>
      <c r="H25" s="3"/>
      <c r="I25" s="3"/>
      <c r="J25" s="3"/>
      <c r="K25" s="3"/>
    </row>
    <row r="26" spans="2:56" ht="14.25" x14ac:dyDescent="0.45"/>
    <row r="27" spans="2:56" ht="14.25" x14ac:dyDescent="0.45"/>
    <row r="28" spans="2:56" ht="15" customHeight="1" x14ac:dyDescent="0.45"/>
    <row r="29" spans="2:56" ht="15" customHeight="1" x14ac:dyDescent="0.45"/>
    <row r="30" spans="2:56" ht="15" customHeight="1" x14ac:dyDescent="0.45"/>
    <row r="31" spans="2:56" ht="15" customHeight="1" x14ac:dyDescent="0.45"/>
    <row r="32" spans="2:56" ht="15" customHeight="1" x14ac:dyDescent="0.45"/>
    <row r="33" ht="15" customHeight="1" x14ac:dyDescent="0.45"/>
  </sheetData>
  <pageMargins left="0.70866141732283472" right="0.70866141732283472" top="0.74803149606299213" bottom="0.74803149606299213" header="0.31496062992125984" footer="0.31496062992125984"/>
  <pageSetup paperSize="9" scale="22" fitToHeight="0" orientation="landscape" r:id="rId1"/>
  <headerFooter>
    <oddHeader>&amp;L&amp;F&amp;C&amp;A&amp;ROFFICIAL</oddHeader>
    <oddFooter>&amp;LPrinted on &amp;D at &amp;T&amp;CPage &amp;P of &amp;N&amp;ROFWAT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
  <sheetViews>
    <sheetView workbookViewId="0"/>
  </sheetViews>
  <sheetFormatPr defaultRowHeight="14.25" x14ac:dyDescent="0.45"/>
  <cols>
    <col min="1" max="3" width="3.73046875" customWidth="1"/>
    <col min="4" max="4" width="21" customWidth="1"/>
    <col min="6" max="6" width="12.265625" customWidth="1"/>
  </cols>
  <sheetData>
    <row r="1" spans="1:6" x14ac:dyDescent="0.45">
      <c r="A1" t="str">
        <f>Default!A$1</f>
        <v>All prices in 2017/18 Real</v>
      </c>
    </row>
    <row r="3" spans="1:6" x14ac:dyDescent="0.45">
      <c r="D3" s="11" t="s">
        <v>20</v>
      </c>
      <c r="E3" s="12"/>
      <c r="F3" s="13"/>
    </row>
    <row r="4" spans="1:6" x14ac:dyDescent="0.45">
      <c r="D4" s="14" t="s">
        <v>17</v>
      </c>
      <c r="E4" s="15" t="s">
        <v>18</v>
      </c>
      <c r="F4" s="16" t="s">
        <v>14</v>
      </c>
    </row>
    <row r="5" spans="1:6" x14ac:dyDescent="0.45">
      <c r="D5" s="20" t="s">
        <v>19</v>
      </c>
      <c r="E5" s="17">
        <f>Default!E25</f>
        <v>34.823845462336642</v>
      </c>
      <c r="F5" s="18">
        <f>Default!E24</f>
        <v>79.853115634459058</v>
      </c>
    </row>
    <row r="6" spans="1:6" x14ac:dyDescent="0.45">
      <c r="D6" s="21" t="s">
        <v>21</v>
      </c>
      <c r="E6" s="23">
        <f>'Reparation (Old)'!E25</f>
        <v>94.987777976292435</v>
      </c>
      <c r="F6" s="24">
        <f>'Reparation (Old)'!E24</f>
        <v>104.02980009920857</v>
      </c>
    </row>
    <row r="7" spans="1:6" x14ac:dyDescent="0.45">
      <c r="D7" s="21" t="s">
        <v>22</v>
      </c>
      <c r="E7" s="22">
        <f>'New Reparation'!E25</f>
        <v>107.473167261333</v>
      </c>
      <c r="F7" s="19">
        <f>'New Reparation'!E24</f>
        <v>107.473167261333</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3:F37"/>
  <sheetViews>
    <sheetView workbookViewId="0"/>
  </sheetViews>
  <sheetFormatPr defaultRowHeight="14.25" x14ac:dyDescent="0.45"/>
  <cols>
    <col min="3" max="3" width="49.265625" style="48" customWidth="1"/>
    <col min="4" max="4" width="22.73046875" customWidth="1"/>
    <col min="5" max="5" width="24.73046875" bestFit="1" customWidth="1"/>
    <col min="6" max="6" width="21.265625" customWidth="1"/>
  </cols>
  <sheetData>
    <row r="3" spans="3:6" ht="14.65" thickBot="1" x14ac:dyDescent="0.5"/>
    <row r="4" spans="3:6" x14ac:dyDescent="0.45">
      <c r="C4" s="49" t="s">
        <v>109</v>
      </c>
      <c r="D4" s="50" t="s">
        <v>110</v>
      </c>
      <c r="E4" s="50" t="s">
        <v>111</v>
      </c>
      <c r="F4" s="51" t="s">
        <v>112</v>
      </c>
    </row>
    <row r="5" spans="3:6" x14ac:dyDescent="0.45">
      <c r="C5" s="189" t="s">
        <v>113</v>
      </c>
      <c r="D5" s="52" t="s">
        <v>114</v>
      </c>
      <c r="E5" s="53" t="s">
        <v>115</v>
      </c>
      <c r="F5" s="54" t="s">
        <v>116</v>
      </c>
    </row>
    <row r="6" spans="3:6" x14ac:dyDescent="0.45">
      <c r="C6" s="190"/>
      <c r="D6" s="55" t="s">
        <v>117</v>
      </c>
      <c r="E6" s="56" t="s">
        <v>118</v>
      </c>
      <c r="F6" s="57" t="s">
        <v>119</v>
      </c>
    </row>
    <row r="7" spans="3:6" x14ac:dyDescent="0.45">
      <c r="C7" s="190"/>
      <c r="D7" s="55" t="s">
        <v>120</v>
      </c>
      <c r="E7" s="55" t="s">
        <v>117</v>
      </c>
      <c r="F7" s="58" t="s">
        <v>121</v>
      </c>
    </row>
    <row r="8" spans="3:6" x14ac:dyDescent="0.45">
      <c r="C8" s="190"/>
      <c r="D8" s="55" t="s">
        <v>122</v>
      </c>
      <c r="E8" s="56" t="s">
        <v>122</v>
      </c>
      <c r="F8" s="58" t="s">
        <v>123</v>
      </c>
    </row>
    <row r="9" spans="3:6" x14ac:dyDescent="0.45">
      <c r="C9" s="190"/>
      <c r="D9" s="56" t="s">
        <v>124</v>
      </c>
      <c r="E9" s="56" t="s">
        <v>125</v>
      </c>
      <c r="F9" s="58" t="s">
        <v>126</v>
      </c>
    </row>
    <row r="10" spans="3:6" x14ac:dyDescent="0.45">
      <c r="C10" s="190"/>
      <c r="D10" s="56" t="s">
        <v>125</v>
      </c>
      <c r="E10" s="56" t="s">
        <v>127</v>
      </c>
      <c r="F10" s="58"/>
    </row>
    <row r="11" spans="3:6" x14ac:dyDescent="0.45">
      <c r="C11" s="190"/>
      <c r="D11" s="55" t="s">
        <v>128</v>
      </c>
      <c r="E11" s="55" t="s">
        <v>129</v>
      </c>
      <c r="F11" s="58"/>
    </row>
    <row r="12" spans="3:6" x14ac:dyDescent="0.45">
      <c r="C12" s="190"/>
      <c r="D12" s="55" t="s">
        <v>130</v>
      </c>
      <c r="E12" s="55"/>
      <c r="F12" s="58"/>
    </row>
    <row r="13" spans="3:6" x14ac:dyDescent="0.45">
      <c r="C13" s="190"/>
      <c r="D13" s="55" t="s">
        <v>131</v>
      </c>
      <c r="E13" s="55"/>
      <c r="F13" s="58"/>
    </row>
    <row r="14" spans="3:6" x14ac:dyDescent="0.45">
      <c r="C14" s="191"/>
      <c r="D14" s="59" t="s">
        <v>132</v>
      </c>
      <c r="E14" s="59"/>
      <c r="F14" s="60"/>
    </row>
    <row r="15" spans="3:6" x14ac:dyDescent="0.45">
      <c r="C15" s="190" t="s">
        <v>133</v>
      </c>
      <c r="D15" s="55"/>
      <c r="E15" s="55"/>
      <c r="F15" s="58" t="s">
        <v>134</v>
      </c>
    </row>
    <row r="16" spans="3:6" x14ac:dyDescent="0.45">
      <c r="C16" s="190"/>
      <c r="D16" s="55"/>
      <c r="E16" s="55"/>
      <c r="F16" s="58" t="s">
        <v>135</v>
      </c>
    </row>
    <row r="17" spans="3:6" x14ac:dyDescent="0.45">
      <c r="C17" s="190"/>
      <c r="D17" s="55"/>
      <c r="E17" s="55"/>
      <c r="F17" s="58" t="s">
        <v>136</v>
      </c>
    </row>
    <row r="18" spans="3:6" x14ac:dyDescent="0.45">
      <c r="C18" s="190"/>
      <c r="D18" s="55"/>
      <c r="E18" s="55"/>
      <c r="F18" s="58" t="s">
        <v>125</v>
      </c>
    </row>
    <row r="19" spans="3:6" x14ac:dyDescent="0.45">
      <c r="C19" s="190"/>
      <c r="D19" s="55"/>
      <c r="E19" s="55"/>
      <c r="F19" s="58" t="s">
        <v>137</v>
      </c>
    </row>
    <row r="20" spans="3:6" x14ac:dyDescent="0.45">
      <c r="C20" s="190"/>
      <c r="D20" s="55"/>
      <c r="E20" s="55"/>
      <c r="F20" s="58" t="s">
        <v>138</v>
      </c>
    </row>
    <row r="21" spans="3:6" ht="27" x14ac:dyDescent="0.45">
      <c r="C21" s="61" t="s">
        <v>139</v>
      </c>
      <c r="D21" s="62"/>
      <c r="E21" s="62"/>
      <c r="F21" s="63" t="s">
        <v>140</v>
      </c>
    </row>
    <row r="22" spans="3:6" x14ac:dyDescent="0.45">
      <c r="C22" s="64" t="s">
        <v>141</v>
      </c>
      <c r="D22" s="55">
        <f>COUNTA(D5:D21)</f>
        <v>10</v>
      </c>
      <c r="E22" s="55">
        <f>COUNTA(E5:E21)</f>
        <v>7</v>
      </c>
      <c r="F22" s="58">
        <f>COUNTA(F5:F21)</f>
        <v>12</v>
      </c>
    </row>
    <row r="23" spans="3:6" x14ac:dyDescent="0.45">
      <c r="C23" s="64" t="s">
        <v>142</v>
      </c>
      <c r="D23" s="55">
        <v>277</v>
      </c>
      <c r="E23" s="55">
        <v>277</v>
      </c>
      <c r="F23" s="58">
        <v>298</v>
      </c>
    </row>
    <row r="24" spans="3:6" x14ac:dyDescent="0.45">
      <c r="C24" s="64" t="s">
        <v>143</v>
      </c>
      <c r="D24" s="65">
        <f t="shared" ref="D24:F24" si="0">+D22/D23</f>
        <v>3.6101083032490974E-2</v>
      </c>
      <c r="E24" s="65">
        <f t="shared" si="0"/>
        <v>2.5270758122743681E-2</v>
      </c>
      <c r="F24" s="66">
        <f t="shared" si="0"/>
        <v>4.0268456375838924E-2</v>
      </c>
    </row>
    <row r="25" spans="3:6" x14ac:dyDescent="0.45">
      <c r="C25" s="64" t="s">
        <v>144</v>
      </c>
      <c r="D25" s="65">
        <v>2.3E-2</v>
      </c>
      <c r="E25" s="65">
        <v>2.3E-2</v>
      </c>
      <c r="F25" s="66">
        <v>2.3E-2</v>
      </c>
    </row>
    <row r="26" spans="3:6" x14ac:dyDescent="0.45">
      <c r="C26" s="67" t="s">
        <v>145</v>
      </c>
      <c r="D26" s="65">
        <v>1.4E-2</v>
      </c>
      <c r="E26" s="65">
        <v>1.4E-2</v>
      </c>
      <c r="F26" s="66">
        <v>1.4E-2</v>
      </c>
    </row>
    <row r="27" spans="3:6" x14ac:dyDescent="0.45">
      <c r="C27" s="67" t="s">
        <v>146</v>
      </c>
      <c r="D27" s="68">
        <v>26.120942952200277</v>
      </c>
      <c r="E27" s="68">
        <v>26.120942952200277</v>
      </c>
      <c r="F27" s="69">
        <v>26.120942952200277</v>
      </c>
    </row>
    <row r="28" spans="3:6" x14ac:dyDescent="0.45">
      <c r="C28" s="67" t="s">
        <v>147</v>
      </c>
      <c r="D28" s="70">
        <v>1.4556758924989972</v>
      </c>
      <c r="E28" s="70">
        <v>0.25230645808263125</v>
      </c>
      <c r="F28" s="71">
        <v>1.9187173750932138</v>
      </c>
    </row>
    <row r="29" spans="3:6" x14ac:dyDescent="0.45">
      <c r="C29" s="67" t="s">
        <v>148</v>
      </c>
      <c r="D29" s="72">
        <f>+IF(D28&lt;0,0,IF(D28&gt;1,D27,D28*D27))</f>
        <v>26.120942952200277</v>
      </c>
      <c r="E29" s="72">
        <f t="shared" ref="E29:F29" si="1">+IF(E28&lt;0,0,IF(E28&gt;1,E27,E28*E27))</f>
        <v>6.590482598048121</v>
      </c>
      <c r="F29" s="73">
        <f t="shared" si="1"/>
        <v>26.120942952200277</v>
      </c>
    </row>
    <row r="30" spans="3:6" x14ac:dyDescent="0.45">
      <c r="C30" s="67" t="s">
        <v>149</v>
      </c>
      <c r="D30" s="74">
        <v>0.11770096960000009</v>
      </c>
      <c r="E30" s="74">
        <v>0.12123016572160006</v>
      </c>
      <c r="F30" s="75">
        <v>0.12474524505871365</v>
      </c>
    </row>
    <row r="31" spans="3:6" x14ac:dyDescent="0.45">
      <c r="C31" s="67" t="s">
        <v>150</v>
      </c>
      <c r="D31" s="76">
        <f>+D29*(1-D30)</f>
        <v>23.046482639860017</v>
      </c>
      <c r="E31" s="76">
        <f t="shared" ref="E31:F31" si="2">+E29*(1-E30)</f>
        <v>5.7915173005014262</v>
      </c>
      <c r="F31" s="77">
        <f t="shared" si="2"/>
        <v>22.862479522463374</v>
      </c>
    </row>
    <row r="32" spans="3:6" x14ac:dyDescent="0.45">
      <c r="C32" s="78" t="s">
        <v>151</v>
      </c>
      <c r="D32" s="79"/>
      <c r="E32" s="79"/>
      <c r="F32" s="80">
        <f>SUM(D31:F31)</f>
        <v>51.700479462824816</v>
      </c>
    </row>
    <row r="33" spans="3:6" x14ac:dyDescent="0.45">
      <c r="C33" s="35" t="s">
        <v>78</v>
      </c>
      <c r="D33" s="36">
        <v>244.67499999999998</v>
      </c>
      <c r="E33" s="36">
        <v>244.67499999999998</v>
      </c>
      <c r="F33" s="81">
        <v>244.67499999999998</v>
      </c>
    </row>
    <row r="34" spans="3:6" x14ac:dyDescent="0.45">
      <c r="C34" s="35" t="s">
        <v>79</v>
      </c>
      <c r="D34" s="36">
        <v>274.90800000000002</v>
      </c>
      <c r="E34" s="36">
        <v>274.90800000000002</v>
      </c>
      <c r="F34" s="81">
        <v>274.90800000000002</v>
      </c>
    </row>
    <row r="35" spans="3:6" x14ac:dyDescent="0.45">
      <c r="C35" s="35" t="s">
        <v>152</v>
      </c>
      <c r="D35" s="82">
        <f>+D34/D33</f>
        <v>1.1235639113109228</v>
      </c>
      <c r="E35" s="82">
        <f t="shared" ref="E35:F35" si="3">+E34/E33</f>
        <v>1.1235639113109228</v>
      </c>
      <c r="F35" s="83">
        <f t="shared" si="3"/>
        <v>1.1235639113109228</v>
      </c>
    </row>
    <row r="36" spans="3:6" x14ac:dyDescent="0.45">
      <c r="C36" s="84" t="s">
        <v>153</v>
      </c>
      <c r="D36" s="85">
        <f>+D35*D31</f>
        <v>25.894196176800403</v>
      </c>
      <c r="E36" s="85">
        <f t="shared" ref="E36:F36" si="4">+E35*E31</f>
        <v>6.5071398305762598</v>
      </c>
      <c r="F36" s="86">
        <f t="shared" si="4"/>
        <v>25.687456914524827</v>
      </c>
    </row>
    <row r="37" spans="3:6" ht="14.65" thickBot="1" x14ac:dyDescent="0.5">
      <c r="C37" s="87" t="s">
        <v>154</v>
      </c>
      <c r="D37" s="88"/>
      <c r="E37" s="88"/>
      <c r="F37" s="89">
        <f>SUM(D36:F36)</f>
        <v>58.088792921901486</v>
      </c>
    </row>
  </sheetData>
  <mergeCells count="2">
    <mergeCell ref="C5:C14"/>
    <mergeCell ref="C15:C20"/>
  </mergeCells>
  <pageMargins left="0.70866141732283472" right="0.70866141732283472" top="0.74803149606299213" bottom="0.74803149606299213" header="0.31496062992125984" footer="0.31496062992125984"/>
  <pageSetup paperSize="9" scale="96"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P46"/>
  <sheetViews>
    <sheetView zoomScale="137" workbookViewId="0"/>
  </sheetViews>
  <sheetFormatPr defaultRowHeight="14.25" x14ac:dyDescent="0.45"/>
  <cols>
    <col min="4" max="4" width="14.86328125" customWidth="1"/>
    <col min="15" max="15" width="9.265625" style="33"/>
  </cols>
  <sheetData>
    <row r="2" spans="2:16" x14ac:dyDescent="0.45">
      <c r="B2" s="27" t="s">
        <v>63</v>
      </c>
      <c r="E2" t="s">
        <v>36</v>
      </c>
      <c r="F2" t="s">
        <v>46</v>
      </c>
      <c r="O2" s="33" t="s">
        <v>69</v>
      </c>
    </row>
    <row r="3" spans="2:16" x14ac:dyDescent="0.45">
      <c r="B3" t="s">
        <v>83</v>
      </c>
      <c r="E3" s="30">
        <f>+'Recon2 calcs (17-18 prices)'!E24</f>
        <v>69.40966495051542</v>
      </c>
      <c r="F3" t="s">
        <v>47</v>
      </c>
      <c r="O3" s="33" t="s">
        <v>70</v>
      </c>
    </row>
    <row r="4" spans="2:16" ht="14.65" thickBot="1" x14ac:dyDescent="0.5">
      <c r="B4" t="s">
        <v>39</v>
      </c>
      <c r="E4" s="30">
        <f>+'Recon2 calcs (17-18 prices)'!E50</f>
        <v>10.443450683943613</v>
      </c>
      <c r="F4" t="s">
        <v>47</v>
      </c>
    </row>
    <row r="5" spans="2:16" ht="14.65" thickBot="1" x14ac:dyDescent="0.5">
      <c r="E5" s="31">
        <f>SUM(E3:E4)</f>
        <v>79.85311563445903</v>
      </c>
      <c r="F5" t="s">
        <v>84</v>
      </c>
    </row>
    <row r="7" spans="2:16" x14ac:dyDescent="0.45">
      <c r="B7" s="27" t="s">
        <v>34</v>
      </c>
      <c r="E7" t="s">
        <v>36</v>
      </c>
      <c r="F7" t="s">
        <v>46</v>
      </c>
      <c r="G7" t="s">
        <v>37</v>
      </c>
    </row>
    <row r="8" spans="2:16" x14ac:dyDescent="0.45">
      <c r="B8" t="s">
        <v>35</v>
      </c>
      <c r="E8" s="30">
        <f>+'Recon2 calcs (17-18 prices)'!E62</f>
        <v>69.524203548510087</v>
      </c>
      <c r="F8" t="s">
        <v>47</v>
      </c>
      <c r="G8" t="s">
        <v>87</v>
      </c>
      <c r="P8" s="33" t="s">
        <v>71</v>
      </c>
    </row>
    <row r="9" spans="2:16" x14ac:dyDescent="0.45">
      <c r="B9" t="s">
        <v>85</v>
      </c>
      <c r="E9" s="30">
        <f>+E5-E8</f>
        <v>10.328912085948943</v>
      </c>
      <c r="F9" t="s">
        <v>48</v>
      </c>
      <c r="G9" t="s">
        <v>86</v>
      </c>
      <c r="P9" s="33" t="s">
        <v>73</v>
      </c>
    </row>
    <row r="10" spans="2:16" x14ac:dyDescent="0.45">
      <c r="B10" t="s">
        <v>39</v>
      </c>
      <c r="E10" s="30">
        <f>+E4</f>
        <v>10.443450683943613</v>
      </c>
      <c r="F10" t="s">
        <v>47</v>
      </c>
      <c r="G10" t="s">
        <v>40</v>
      </c>
    </row>
    <row r="11" spans="2:16" ht="14.65" thickBot="1" x14ac:dyDescent="0.5">
      <c r="B11" t="s">
        <v>43</v>
      </c>
      <c r="E11" s="30">
        <f>+'Recon2 calcs (17-18 prices)'!E101</f>
        <v>13.937683725003104</v>
      </c>
      <c r="F11" t="s">
        <v>48</v>
      </c>
      <c r="G11" t="s">
        <v>45</v>
      </c>
    </row>
    <row r="12" spans="2:16" ht="14.65" thickBot="1" x14ac:dyDescent="0.5">
      <c r="E12" s="31">
        <f>SUM(E8:E11)</f>
        <v>104.23425004340575</v>
      </c>
      <c r="G12" t="s">
        <v>44</v>
      </c>
    </row>
    <row r="13" spans="2:16" x14ac:dyDescent="0.45">
      <c r="D13" t="s">
        <v>49</v>
      </c>
      <c r="E13" s="30">
        <f>+'Recon2 calcs (17-18 prices)'!E24-'Recon2 calcs (17-18 prices)'!E25</f>
        <v>45.029270172122395</v>
      </c>
      <c r="F13" t="s">
        <v>48</v>
      </c>
      <c r="G13" t="s">
        <v>66</v>
      </c>
    </row>
    <row r="14" spans="2:16" x14ac:dyDescent="0.45">
      <c r="C14" t="s">
        <v>52</v>
      </c>
    </row>
    <row r="15" spans="2:16" x14ac:dyDescent="0.45">
      <c r="D15" t="s">
        <v>50</v>
      </c>
      <c r="E15" s="30">
        <f>SUM(E8,E10)</f>
        <v>79.967654232453697</v>
      </c>
    </row>
    <row r="16" spans="2:16" x14ac:dyDescent="0.45">
      <c r="D16" t="s">
        <v>51</v>
      </c>
      <c r="E16" s="30">
        <f>E9+E11</f>
        <v>24.266595810952047</v>
      </c>
    </row>
    <row r="18" spans="2:13" x14ac:dyDescent="0.45">
      <c r="C18" t="s">
        <v>53</v>
      </c>
      <c r="F18" t="s">
        <v>37</v>
      </c>
      <c r="G18" t="s">
        <v>68</v>
      </c>
    </row>
    <row r="19" spans="2:13" x14ac:dyDescent="0.45">
      <c r="D19" t="str">
        <f>D15</f>
        <v>Restorative</v>
      </c>
      <c r="E19" s="34">
        <f>Default!E25</f>
        <v>34.823845462336642</v>
      </c>
      <c r="F19" t="s">
        <v>54</v>
      </c>
    </row>
    <row r="20" spans="2:13" x14ac:dyDescent="0.45">
      <c r="D20" t="str">
        <f>D16</f>
        <v>Compensatory</v>
      </c>
      <c r="E20" s="34">
        <f>E16+E13</f>
        <v>69.295865983074435</v>
      </c>
      <c r="F20" t="s">
        <v>55</v>
      </c>
    </row>
    <row r="22" spans="2:13" x14ac:dyDescent="0.45">
      <c r="B22" s="27" t="s">
        <v>60</v>
      </c>
      <c r="E22" t="s">
        <v>36</v>
      </c>
      <c r="F22" t="s">
        <v>46</v>
      </c>
      <c r="G22" t="s">
        <v>37</v>
      </c>
    </row>
    <row r="23" spans="2:13" x14ac:dyDescent="0.45">
      <c r="B23" t="s">
        <v>35</v>
      </c>
      <c r="E23" s="30">
        <f>+E8</f>
        <v>69.524203548510087</v>
      </c>
      <c r="F23" t="s">
        <v>47</v>
      </c>
      <c r="G23" t="s">
        <v>87</v>
      </c>
    </row>
    <row r="24" spans="2:13" x14ac:dyDescent="0.45">
      <c r="B24" t="s">
        <v>85</v>
      </c>
      <c r="E24" s="30">
        <f>+E5-E23</f>
        <v>10.328912085948943</v>
      </c>
      <c r="F24" t="s">
        <v>48</v>
      </c>
      <c r="G24" t="s">
        <v>86</v>
      </c>
    </row>
    <row r="25" spans="2:13" x14ac:dyDescent="0.45">
      <c r="B25" t="s">
        <v>39</v>
      </c>
      <c r="E25" s="30">
        <f>+E10</f>
        <v>10.443450683943613</v>
      </c>
      <c r="F25" t="s">
        <v>47</v>
      </c>
      <c r="G25" t="s">
        <v>40</v>
      </c>
    </row>
    <row r="26" spans="2:13" x14ac:dyDescent="0.45">
      <c r="B26" t="s">
        <v>56</v>
      </c>
      <c r="E26" s="30">
        <f>+'Recon2 calcs (17-18 prices)'!E114</f>
        <v>13.035788165345641</v>
      </c>
      <c r="F26" t="s">
        <v>48</v>
      </c>
      <c r="G26" t="s">
        <v>58</v>
      </c>
    </row>
    <row r="27" spans="2:13" ht="14.65" thickBot="1" x14ac:dyDescent="0.5">
      <c r="B27" t="s">
        <v>57</v>
      </c>
      <c r="E27" s="30">
        <f>+E26*5/15</f>
        <v>4.3452627217818804</v>
      </c>
      <c r="F27" t="s">
        <v>48</v>
      </c>
      <c r="G27" t="s">
        <v>59</v>
      </c>
    </row>
    <row r="28" spans="2:13" ht="14.65" thickBot="1" x14ac:dyDescent="0.5">
      <c r="E28" s="31">
        <f>SUM(E23:E27)</f>
        <v>107.67761720553015</v>
      </c>
      <c r="G28" t="s">
        <v>62</v>
      </c>
    </row>
    <row r="29" spans="2:13" x14ac:dyDescent="0.45">
      <c r="D29" t="s">
        <v>49</v>
      </c>
      <c r="E29" s="30">
        <f>+E13</f>
        <v>45.029270172122395</v>
      </c>
      <c r="F29" t="s">
        <v>48</v>
      </c>
      <c r="G29" t="str">
        <f>G13</f>
        <v>Acceleration of customer benefits into AMP7</v>
      </c>
      <c r="M29" t="s">
        <v>75</v>
      </c>
    </row>
    <row r="30" spans="2:13" x14ac:dyDescent="0.45">
      <c r="C30" t="s">
        <v>52</v>
      </c>
    </row>
    <row r="31" spans="2:13" x14ac:dyDescent="0.45">
      <c r="D31" t="s">
        <v>50</v>
      </c>
      <c r="E31" s="30">
        <f>E23+E25</f>
        <v>79.967654232453697</v>
      </c>
    </row>
    <row r="32" spans="2:13" x14ac:dyDescent="0.45">
      <c r="D32" t="s">
        <v>51</v>
      </c>
      <c r="E32" s="30">
        <f>E24+E26+E27</f>
        <v>27.709962973076465</v>
      </c>
    </row>
    <row r="34" spans="2:15" x14ac:dyDescent="0.45">
      <c r="C34" t="s">
        <v>53</v>
      </c>
      <c r="E34" s="29"/>
      <c r="F34" t="s">
        <v>37</v>
      </c>
      <c r="G34" t="s">
        <v>68</v>
      </c>
    </row>
    <row r="35" spans="2:15" x14ac:dyDescent="0.45">
      <c r="D35" t="str">
        <f>D31</f>
        <v>Restorative</v>
      </c>
      <c r="E35" s="34">
        <f>E19</f>
        <v>34.823845462336642</v>
      </c>
      <c r="F35" t="s">
        <v>54</v>
      </c>
    </row>
    <row r="36" spans="2:15" x14ac:dyDescent="0.45">
      <c r="D36" t="str">
        <f>D32</f>
        <v>Compensatory</v>
      </c>
      <c r="E36" s="30">
        <f>E28-E35</f>
        <v>72.853771743193505</v>
      </c>
      <c r="F36" t="s">
        <v>55</v>
      </c>
    </row>
    <row r="38" spans="2:15" ht="12.75" customHeight="1" x14ac:dyDescent="0.45">
      <c r="B38" s="27" t="s">
        <v>61</v>
      </c>
    </row>
    <row r="39" spans="2:15" x14ac:dyDescent="0.45">
      <c r="B39" t="s">
        <v>23</v>
      </c>
      <c r="E39" s="32">
        <v>57.9</v>
      </c>
      <c r="F39" t="s">
        <v>26</v>
      </c>
    </row>
    <row r="40" spans="2:15" x14ac:dyDescent="0.45">
      <c r="B40" t="s">
        <v>24</v>
      </c>
      <c r="E40" s="3">
        <v>3.5999999999999997E-2</v>
      </c>
      <c r="F40" t="s">
        <v>27</v>
      </c>
    </row>
    <row r="41" spans="2:15" x14ac:dyDescent="0.45">
      <c r="B41" t="s">
        <v>25</v>
      </c>
      <c r="E41">
        <v>5</v>
      </c>
      <c r="F41" t="s">
        <v>28</v>
      </c>
    </row>
    <row r="42" spans="2:15" x14ac:dyDescent="0.45">
      <c r="B42" t="s">
        <v>29</v>
      </c>
      <c r="E42">
        <v>2</v>
      </c>
      <c r="F42" t="s">
        <v>28</v>
      </c>
    </row>
    <row r="44" spans="2:15" x14ac:dyDescent="0.45">
      <c r="B44" t="s">
        <v>30</v>
      </c>
      <c r="E44" s="30">
        <f>E39*E40</f>
        <v>2.0843999999999996</v>
      </c>
    </row>
    <row r="45" spans="2:15" ht="14.65" thickBot="1" x14ac:dyDescent="0.5">
      <c r="B45" t="s">
        <v>31</v>
      </c>
      <c r="E45" s="30">
        <f>E41*E44</f>
        <v>10.421999999999997</v>
      </c>
    </row>
    <row r="46" spans="2:15" ht="14.65" thickBot="1" x14ac:dyDescent="0.5">
      <c r="B46" t="s">
        <v>32</v>
      </c>
      <c r="E46" s="31">
        <f>E45*(1+E40)^E42</f>
        <v>11.185890911999998</v>
      </c>
      <c r="F46" t="s">
        <v>33</v>
      </c>
      <c r="O46" s="33" t="s">
        <v>82</v>
      </c>
    </row>
  </sheetData>
  <pageMargins left="0.70866141732283472" right="0.70866141732283472" top="0.74803149606299213" bottom="0.74803149606299213" header="0.31496062992125984" footer="0.31496062992125984"/>
  <pageSetup paperSize="9" scale="63" fitToHeight="0" orientation="landscape" r:id="rId1"/>
  <headerFooter>
    <oddHeader>&amp;L&amp;F&amp;C&amp;A&amp;ROFFICIAL</oddHeader>
    <oddFooter>&amp;LPrinted on &amp;D at &amp;T&amp;CPage &amp;P of &amp;N&amp;ROFWAT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D115"/>
  <sheetViews>
    <sheetView workbookViewId="0"/>
  </sheetViews>
  <sheetFormatPr defaultRowHeight="14.25" x14ac:dyDescent="0.45"/>
  <cols>
    <col min="3" max="3" width="9.73046875" bestFit="1" customWidth="1"/>
    <col min="4" max="4" width="19.265625" customWidth="1"/>
    <col min="5" max="22" width="10.265625" bestFit="1" customWidth="1"/>
    <col min="56" max="56" width="10.59765625" customWidth="1"/>
  </cols>
  <sheetData>
    <row r="1" spans="1:56" x14ac:dyDescent="0.45">
      <c r="A1" s="1" t="s">
        <v>0</v>
      </c>
    </row>
    <row r="2" spans="1:56" x14ac:dyDescent="0.45">
      <c r="D2" t="s">
        <v>2</v>
      </c>
      <c r="E2">
        <v>1</v>
      </c>
      <c r="F2">
        <f>+E2+1</f>
        <v>2</v>
      </c>
      <c r="G2">
        <f t="shared" ref="G2:BD2" si="0">+F2+1</f>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c r="Y2">
        <f t="shared" si="0"/>
        <v>21</v>
      </c>
      <c r="Z2">
        <f t="shared" si="0"/>
        <v>22</v>
      </c>
      <c r="AA2">
        <f t="shared" si="0"/>
        <v>23</v>
      </c>
      <c r="AB2">
        <f t="shared" si="0"/>
        <v>24</v>
      </c>
      <c r="AC2">
        <f t="shared" si="0"/>
        <v>25</v>
      </c>
      <c r="AD2">
        <f t="shared" si="0"/>
        <v>26</v>
      </c>
      <c r="AE2">
        <f t="shared" si="0"/>
        <v>27</v>
      </c>
      <c r="AF2">
        <f t="shared" si="0"/>
        <v>28</v>
      </c>
      <c r="AG2">
        <f t="shared" si="0"/>
        <v>29</v>
      </c>
      <c r="AH2">
        <f t="shared" si="0"/>
        <v>30</v>
      </c>
      <c r="AI2">
        <f t="shared" si="0"/>
        <v>31</v>
      </c>
      <c r="AJ2">
        <f t="shared" si="0"/>
        <v>32</v>
      </c>
      <c r="AK2">
        <f t="shared" si="0"/>
        <v>33</v>
      </c>
      <c r="AL2">
        <f t="shared" si="0"/>
        <v>34</v>
      </c>
      <c r="AM2">
        <f t="shared" si="0"/>
        <v>35</v>
      </c>
      <c r="AN2">
        <f t="shared" si="0"/>
        <v>36</v>
      </c>
      <c r="AO2">
        <f t="shared" si="0"/>
        <v>37</v>
      </c>
      <c r="AP2">
        <f t="shared" si="0"/>
        <v>38</v>
      </c>
      <c r="AQ2">
        <f t="shared" si="0"/>
        <v>39</v>
      </c>
      <c r="AR2">
        <f t="shared" si="0"/>
        <v>40</v>
      </c>
      <c r="AS2">
        <f t="shared" si="0"/>
        <v>41</v>
      </c>
      <c r="AT2">
        <f t="shared" si="0"/>
        <v>42</v>
      </c>
      <c r="AU2">
        <f t="shared" si="0"/>
        <v>43</v>
      </c>
      <c r="AV2">
        <f t="shared" si="0"/>
        <v>44</v>
      </c>
      <c r="AW2">
        <f t="shared" si="0"/>
        <v>45</v>
      </c>
      <c r="AX2">
        <f t="shared" si="0"/>
        <v>46</v>
      </c>
      <c r="AY2">
        <f t="shared" si="0"/>
        <v>47</v>
      </c>
      <c r="AZ2">
        <f t="shared" si="0"/>
        <v>48</v>
      </c>
      <c r="BA2">
        <f t="shared" si="0"/>
        <v>49</v>
      </c>
      <c r="BB2">
        <f t="shared" si="0"/>
        <v>50</v>
      </c>
      <c r="BC2">
        <f t="shared" si="0"/>
        <v>51</v>
      </c>
      <c r="BD2">
        <f t="shared" si="0"/>
        <v>52</v>
      </c>
    </row>
    <row r="3" spans="1:56" x14ac:dyDescent="0.45">
      <c r="D3" t="s">
        <v>1</v>
      </c>
      <c r="E3">
        <v>6</v>
      </c>
      <c r="F3">
        <v>6</v>
      </c>
      <c r="G3">
        <v>7</v>
      </c>
      <c r="H3">
        <v>7</v>
      </c>
      <c r="I3">
        <v>7</v>
      </c>
      <c r="J3">
        <v>7</v>
      </c>
      <c r="K3">
        <v>7</v>
      </c>
      <c r="L3">
        <f>G3+1</f>
        <v>8</v>
      </c>
      <c r="M3">
        <f t="shared" ref="M3:BD3" si="1">H3+1</f>
        <v>8</v>
      </c>
      <c r="N3">
        <f t="shared" si="1"/>
        <v>8</v>
      </c>
      <c r="O3">
        <f t="shared" si="1"/>
        <v>8</v>
      </c>
      <c r="P3">
        <f t="shared" si="1"/>
        <v>8</v>
      </c>
      <c r="Q3">
        <f t="shared" si="1"/>
        <v>9</v>
      </c>
      <c r="R3">
        <f t="shared" si="1"/>
        <v>9</v>
      </c>
      <c r="S3">
        <f t="shared" si="1"/>
        <v>9</v>
      </c>
      <c r="T3">
        <f t="shared" si="1"/>
        <v>9</v>
      </c>
      <c r="U3">
        <f t="shared" si="1"/>
        <v>9</v>
      </c>
      <c r="V3">
        <f t="shared" si="1"/>
        <v>10</v>
      </c>
      <c r="W3">
        <f t="shared" si="1"/>
        <v>10</v>
      </c>
      <c r="X3">
        <f t="shared" si="1"/>
        <v>10</v>
      </c>
      <c r="Y3">
        <f t="shared" si="1"/>
        <v>10</v>
      </c>
      <c r="Z3">
        <f t="shared" si="1"/>
        <v>10</v>
      </c>
      <c r="AA3">
        <f t="shared" si="1"/>
        <v>11</v>
      </c>
      <c r="AB3">
        <f t="shared" si="1"/>
        <v>11</v>
      </c>
      <c r="AC3">
        <f t="shared" si="1"/>
        <v>11</v>
      </c>
      <c r="AD3">
        <f t="shared" si="1"/>
        <v>11</v>
      </c>
      <c r="AE3">
        <f t="shared" si="1"/>
        <v>11</v>
      </c>
      <c r="AF3">
        <f t="shared" si="1"/>
        <v>12</v>
      </c>
      <c r="AG3">
        <f t="shared" si="1"/>
        <v>12</v>
      </c>
      <c r="AH3">
        <f t="shared" si="1"/>
        <v>12</v>
      </c>
      <c r="AI3">
        <f t="shared" si="1"/>
        <v>12</v>
      </c>
      <c r="AJ3">
        <f t="shared" si="1"/>
        <v>12</v>
      </c>
      <c r="AK3">
        <f t="shared" si="1"/>
        <v>13</v>
      </c>
      <c r="AL3">
        <f t="shared" si="1"/>
        <v>13</v>
      </c>
      <c r="AM3">
        <f t="shared" si="1"/>
        <v>13</v>
      </c>
      <c r="AN3">
        <f t="shared" si="1"/>
        <v>13</v>
      </c>
      <c r="AO3">
        <f t="shared" si="1"/>
        <v>13</v>
      </c>
      <c r="AP3">
        <f t="shared" si="1"/>
        <v>14</v>
      </c>
      <c r="AQ3">
        <f t="shared" si="1"/>
        <v>14</v>
      </c>
      <c r="AR3">
        <f t="shared" si="1"/>
        <v>14</v>
      </c>
      <c r="AS3">
        <f t="shared" si="1"/>
        <v>14</v>
      </c>
      <c r="AT3">
        <f t="shared" si="1"/>
        <v>14</v>
      </c>
      <c r="AU3">
        <f t="shared" si="1"/>
        <v>15</v>
      </c>
      <c r="AV3">
        <f t="shared" si="1"/>
        <v>15</v>
      </c>
      <c r="AW3">
        <f t="shared" si="1"/>
        <v>15</v>
      </c>
      <c r="AX3">
        <f t="shared" si="1"/>
        <v>15</v>
      </c>
      <c r="AY3">
        <f t="shared" si="1"/>
        <v>15</v>
      </c>
      <c r="AZ3">
        <f t="shared" si="1"/>
        <v>16</v>
      </c>
      <c r="BA3">
        <f t="shared" si="1"/>
        <v>16</v>
      </c>
      <c r="BB3">
        <f t="shared" si="1"/>
        <v>16</v>
      </c>
      <c r="BC3">
        <f t="shared" si="1"/>
        <v>16</v>
      </c>
      <c r="BD3">
        <f t="shared" si="1"/>
        <v>16</v>
      </c>
    </row>
    <row r="4" spans="1:56" x14ac:dyDescent="0.45">
      <c r="E4" s="2">
        <v>43555</v>
      </c>
      <c r="F4" s="2">
        <f>EOMONTH(E4,12)</f>
        <v>43921</v>
      </c>
      <c r="G4" s="2">
        <f t="shared" ref="G4:BD4" si="2">EOMONTH(F4,12)</f>
        <v>44286</v>
      </c>
      <c r="H4" s="2">
        <f t="shared" si="2"/>
        <v>44651</v>
      </c>
      <c r="I4" s="2">
        <f t="shared" si="2"/>
        <v>45016</v>
      </c>
      <c r="J4" s="2">
        <f t="shared" si="2"/>
        <v>45382</v>
      </c>
      <c r="K4" s="2">
        <f t="shared" si="2"/>
        <v>45747</v>
      </c>
      <c r="L4" s="2">
        <f t="shared" si="2"/>
        <v>46112</v>
      </c>
      <c r="M4" s="2">
        <f t="shared" si="2"/>
        <v>46477</v>
      </c>
      <c r="N4" s="2">
        <f t="shared" si="2"/>
        <v>46843</v>
      </c>
      <c r="O4" s="2">
        <f t="shared" si="2"/>
        <v>47208</v>
      </c>
      <c r="P4" s="2">
        <f t="shared" si="2"/>
        <v>47573</v>
      </c>
      <c r="Q4" s="2">
        <f t="shared" si="2"/>
        <v>47938</v>
      </c>
      <c r="R4" s="2">
        <f t="shared" si="2"/>
        <v>48304</v>
      </c>
      <c r="S4" s="2">
        <f t="shared" si="2"/>
        <v>48669</v>
      </c>
      <c r="T4" s="2">
        <f t="shared" si="2"/>
        <v>49034</v>
      </c>
      <c r="U4" s="2">
        <f t="shared" si="2"/>
        <v>49399</v>
      </c>
      <c r="V4" s="2">
        <f t="shared" si="2"/>
        <v>49765</v>
      </c>
      <c r="W4" s="2">
        <f t="shared" si="2"/>
        <v>50130</v>
      </c>
      <c r="X4" s="2">
        <f t="shared" si="2"/>
        <v>50495</v>
      </c>
      <c r="Y4" s="2">
        <f t="shared" si="2"/>
        <v>50860</v>
      </c>
      <c r="Z4" s="2">
        <f t="shared" si="2"/>
        <v>51226</v>
      </c>
      <c r="AA4" s="2">
        <f t="shared" si="2"/>
        <v>51591</v>
      </c>
      <c r="AB4" s="2">
        <f t="shared" si="2"/>
        <v>51956</v>
      </c>
      <c r="AC4" s="2">
        <f t="shared" si="2"/>
        <v>52321</v>
      </c>
      <c r="AD4" s="2">
        <f t="shared" si="2"/>
        <v>52687</v>
      </c>
      <c r="AE4" s="2">
        <f t="shared" si="2"/>
        <v>53052</v>
      </c>
      <c r="AF4" s="2">
        <f t="shared" si="2"/>
        <v>53417</v>
      </c>
      <c r="AG4" s="2">
        <f t="shared" si="2"/>
        <v>53782</v>
      </c>
      <c r="AH4" s="2">
        <f t="shared" si="2"/>
        <v>54148</v>
      </c>
      <c r="AI4" s="2">
        <f t="shared" si="2"/>
        <v>54513</v>
      </c>
      <c r="AJ4" s="2">
        <f t="shared" si="2"/>
        <v>54878</v>
      </c>
      <c r="AK4" s="2">
        <f t="shared" si="2"/>
        <v>55243</v>
      </c>
      <c r="AL4" s="2">
        <f t="shared" si="2"/>
        <v>55609</v>
      </c>
      <c r="AM4" s="2">
        <f t="shared" si="2"/>
        <v>55974</v>
      </c>
      <c r="AN4" s="2">
        <f t="shared" si="2"/>
        <v>56339</v>
      </c>
      <c r="AO4" s="2">
        <f t="shared" si="2"/>
        <v>56704</v>
      </c>
      <c r="AP4" s="2">
        <f t="shared" si="2"/>
        <v>57070</v>
      </c>
      <c r="AQ4" s="2">
        <f t="shared" si="2"/>
        <v>57435</v>
      </c>
      <c r="AR4" s="2">
        <f t="shared" si="2"/>
        <v>57800</v>
      </c>
      <c r="AS4" s="2">
        <f t="shared" si="2"/>
        <v>58165</v>
      </c>
      <c r="AT4" s="2">
        <f t="shared" si="2"/>
        <v>58531</v>
      </c>
      <c r="AU4" s="2">
        <f t="shared" si="2"/>
        <v>58896</v>
      </c>
      <c r="AV4" s="2">
        <f t="shared" si="2"/>
        <v>59261</v>
      </c>
      <c r="AW4" s="2">
        <f t="shared" si="2"/>
        <v>59626</v>
      </c>
      <c r="AX4" s="2">
        <f t="shared" si="2"/>
        <v>59992</v>
      </c>
      <c r="AY4" s="2">
        <f t="shared" si="2"/>
        <v>60357</v>
      </c>
      <c r="AZ4" s="2">
        <f t="shared" si="2"/>
        <v>60722</v>
      </c>
      <c r="BA4" s="2">
        <f t="shared" si="2"/>
        <v>61087</v>
      </c>
      <c r="BB4" s="2">
        <f t="shared" si="2"/>
        <v>61453</v>
      </c>
      <c r="BC4" s="2">
        <f t="shared" si="2"/>
        <v>61818</v>
      </c>
      <c r="BD4" s="2">
        <f t="shared" si="2"/>
        <v>62183</v>
      </c>
    </row>
    <row r="6" spans="1:56" x14ac:dyDescent="0.45">
      <c r="D6" t="s">
        <v>3</v>
      </c>
      <c r="G6" s="5">
        <v>0</v>
      </c>
      <c r="H6" s="7">
        <f>G10</f>
        <v>72.533699999999996</v>
      </c>
      <c r="I6" s="7">
        <f t="shared" ref="I6:BD6" si="3">H10</f>
        <v>68.326745399999993</v>
      </c>
      <c r="J6" s="7">
        <f t="shared" si="3"/>
        <v>64.363794166799991</v>
      </c>
      <c r="K6" s="7">
        <f t="shared" si="3"/>
        <v>60.630694105125592</v>
      </c>
      <c r="L6" s="7">
        <f t="shared" si="3"/>
        <v>57.114113847028307</v>
      </c>
      <c r="M6" s="7">
        <f t="shared" si="3"/>
        <v>53.801495243900668</v>
      </c>
      <c r="N6" s="7">
        <f t="shared" si="3"/>
        <v>50.681008519754428</v>
      </c>
      <c r="O6" s="7">
        <f t="shared" si="3"/>
        <v>47.741510025608669</v>
      </c>
      <c r="P6" s="7">
        <f t="shared" si="3"/>
        <v>44.972502444123364</v>
      </c>
      <c r="Q6" s="7">
        <f t="shared" si="3"/>
        <v>42.364097302364208</v>
      </c>
      <c r="R6" s="7">
        <f t="shared" si="3"/>
        <v>39.906979658827083</v>
      </c>
      <c r="S6" s="7">
        <f t="shared" si="3"/>
        <v>37.592374838615115</v>
      </c>
      <c r="T6" s="7">
        <f t="shared" si="3"/>
        <v>35.412017097975436</v>
      </c>
      <c r="U6" s="7">
        <f t="shared" si="3"/>
        <v>33.358120106292859</v>
      </c>
      <c r="V6" s="7">
        <f t="shared" si="3"/>
        <v>31.423349140127872</v>
      </c>
      <c r="W6" s="7">
        <f t="shared" si="3"/>
        <v>29.600794890000454</v>
      </c>
      <c r="X6" s="7">
        <f t="shared" si="3"/>
        <v>27.883948786380429</v>
      </c>
      <c r="Y6" s="7">
        <f t="shared" si="3"/>
        <v>26.266679756770365</v>
      </c>
      <c r="Z6" s="7">
        <f t="shared" si="3"/>
        <v>24.743212330877682</v>
      </c>
      <c r="AA6" s="7">
        <f t="shared" si="3"/>
        <v>23.308106015686775</v>
      </c>
      <c r="AB6" s="7">
        <f t="shared" si="3"/>
        <v>21.956235866776943</v>
      </c>
      <c r="AC6" s="7">
        <f t="shared" si="3"/>
        <v>20.682774186503881</v>
      </c>
      <c r="AD6" s="7">
        <f t="shared" si="3"/>
        <v>19.483173283686657</v>
      </c>
      <c r="AE6" s="7">
        <f t="shared" si="3"/>
        <v>18.353149233232831</v>
      </c>
      <c r="AF6" s="7">
        <f t="shared" si="3"/>
        <v>17.288666577705328</v>
      </c>
      <c r="AG6" s="7">
        <f t="shared" si="3"/>
        <v>16.285923916198421</v>
      </c>
      <c r="AH6" s="7">
        <f t="shared" si="3"/>
        <v>15.341340329058912</v>
      </c>
      <c r="AI6" s="7">
        <f t="shared" si="3"/>
        <v>14.451542589973496</v>
      </c>
      <c r="AJ6" s="7">
        <f t="shared" si="3"/>
        <v>13.613353119755033</v>
      </c>
      <c r="AK6" s="7">
        <f t="shared" si="3"/>
        <v>12.823778638809241</v>
      </c>
      <c r="AL6" s="7">
        <f t="shared" si="3"/>
        <v>12.079999477758305</v>
      </c>
      <c r="AM6" s="7">
        <f t="shared" si="3"/>
        <v>11.379359508048323</v>
      </c>
      <c r="AN6" s="7">
        <f t="shared" si="3"/>
        <v>10.719356656581519</v>
      </c>
      <c r="AO6" s="7">
        <f t="shared" si="3"/>
        <v>10.097633970499791</v>
      </c>
      <c r="AP6" s="7">
        <f t="shared" si="3"/>
        <v>9.5119712002108034</v>
      </c>
      <c r="AQ6" s="7">
        <f t="shared" si="3"/>
        <v>8.9602768705985767</v>
      </c>
      <c r="AR6" s="7">
        <f t="shared" si="3"/>
        <v>8.4405808121038586</v>
      </c>
      <c r="AS6" s="7">
        <f t="shared" si="3"/>
        <v>7.9510271250018345</v>
      </c>
      <c r="AT6" s="7">
        <f t="shared" si="3"/>
        <v>7.4898675517517281</v>
      </c>
      <c r="AU6" s="7">
        <f t="shared" si="3"/>
        <v>7.055455233750128</v>
      </c>
      <c r="AV6" s="7">
        <f t="shared" si="3"/>
        <v>6.6462388301926207</v>
      </c>
      <c r="AW6" s="7">
        <f t="shared" si="3"/>
        <v>6.2607569780414485</v>
      </c>
      <c r="AX6" s="7">
        <f t="shared" si="3"/>
        <v>5.8976330733150446</v>
      </c>
      <c r="AY6" s="7">
        <f t="shared" si="3"/>
        <v>5.5555703550627724</v>
      </c>
      <c r="AZ6" s="7">
        <f t="shared" si="3"/>
        <v>5.2333472744691321</v>
      </c>
      <c r="BA6" s="7">
        <f t="shared" si="3"/>
        <v>4.9298131325499224</v>
      </c>
      <c r="BB6" s="7">
        <f t="shared" si="3"/>
        <v>4.643883970862027</v>
      </c>
      <c r="BC6" s="7">
        <f t="shared" si="3"/>
        <v>4.3745387005520291</v>
      </c>
      <c r="BD6" s="7">
        <f t="shared" si="3"/>
        <v>4.1208154559200114</v>
      </c>
    </row>
    <row r="7" spans="1:56" s="9" customFormat="1" x14ac:dyDescent="0.45">
      <c r="A7"/>
      <c r="B7"/>
      <c r="C7"/>
      <c r="D7" t="s">
        <v>4</v>
      </c>
      <c r="E7"/>
      <c r="F7"/>
      <c r="G7" s="5">
        <f>57.9+16.8</f>
        <v>74.7</v>
      </c>
    </row>
    <row r="8" spans="1:56" s="9" customFormat="1" x14ac:dyDescent="0.45">
      <c r="A8"/>
      <c r="B8"/>
      <c r="C8"/>
      <c r="D8" t="s">
        <v>5</v>
      </c>
      <c r="E8"/>
      <c r="F8"/>
      <c r="G8" s="5">
        <v>0</v>
      </c>
    </row>
    <row r="9" spans="1:56" x14ac:dyDescent="0.45">
      <c r="D9" t="s">
        <v>6</v>
      </c>
      <c r="G9" s="6">
        <f>G6*-G12+-G12*0.5*SUM(G7:G8)</f>
        <v>-2.1663000000000001</v>
      </c>
      <c r="H9" s="6">
        <f t="shared" ref="H9:BD9" si="4">H6*-H12+-H12*0.5*SUM(H7:H8)</f>
        <v>-4.2069545999999995</v>
      </c>
      <c r="I9" s="6">
        <f t="shared" si="4"/>
        <v>-3.9629512331999996</v>
      </c>
      <c r="J9" s="6">
        <f t="shared" si="4"/>
        <v>-3.7331000616743997</v>
      </c>
      <c r="K9" s="6">
        <f t="shared" si="4"/>
        <v>-3.5165802580972847</v>
      </c>
      <c r="L9" s="6">
        <f t="shared" si="4"/>
        <v>-3.3126186031276421</v>
      </c>
      <c r="M9" s="6">
        <f t="shared" si="4"/>
        <v>-3.1204867241462391</v>
      </c>
      <c r="N9" s="6">
        <f t="shared" si="4"/>
        <v>-2.9394984941457571</v>
      </c>
      <c r="O9" s="6">
        <f t="shared" si="4"/>
        <v>-2.7690075814853028</v>
      </c>
      <c r="P9" s="6">
        <f t="shared" si="4"/>
        <v>-2.6084051417591554</v>
      </c>
      <c r="Q9" s="6">
        <f t="shared" si="4"/>
        <v>-2.4571176435371243</v>
      </c>
      <c r="R9" s="6">
        <f t="shared" si="4"/>
        <v>-2.3146048202119709</v>
      </c>
      <c r="S9" s="6">
        <f t="shared" si="4"/>
        <v>-2.1803577406396766</v>
      </c>
      <c r="T9" s="6">
        <f t="shared" si="4"/>
        <v>-2.0538969916825756</v>
      </c>
      <c r="U9" s="6">
        <f t="shared" si="4"/>
        <v>-1.9347709661649859</v>
      </c>
      <c r="V9" s="6">
        <f t="shared" si="4"/>
        <v>-1.8225542501274166</v>
      </c>
      <c r="W9" s="6">
        <f t="shared" si="4"/>
        <v>-1.7168461036200264</v>
      </c>
      <c r="X9" s="6">
        <f t="shared" si="4"/>
        <v>-1.6172690296100649</v>
      </c>
      <c r="Y9" s="6">
        <f t="shared" si="4"/>
        <v>-1.5234674258926812</v>
      </c>
      <c r="Z9" s="6">
        <f t="shared" si="4"/>
        <v>-1.4351063151909056</v>
      </c>
      <c r="AA9" s="6">
        <f t="shared" si="4"/>
        <v>-1.351870148909833</v>
      </c>
      <c r="AB9" s="6">
        <f t="shared" si="4"/>
        <v>-1.2734616802730627</v>
      </c>
      <c r="AC9" s="6">
        <f t="shared" si="4"/>
        <v>-1.1996009028172252</v>
      </c>
      <c r="AD9" s="6">
        <f t="shared" si="4"/>
        <v>-1.1300240504538261</v>
      </c>
      <c r="AE9" s="6">
        <f t="shared" si="4"/>
        <v>-1.0644826555275042</v>
      </c>
      <c r="AF9" s="6">
        <f t="shared" si="4"/>
        <v>-1.002742661506909</v>
      </c>
      <c r="AG9" s="6">
        <f t="shared" si="4"/>
        <v>-0.94458358713950841</v>
      </c>
      <c r="AH9" s="6">
        <f t="shared" si="4"/>
        <v>-0.88979773908541693</v>
      </c>
      <c r="AI9" s="6">
        <f t="shared" si="4"/>
        <v>-0.8381894702184628</v>
      </c>
      <c r="AJ9" s="6">
        <f t="shared" si="4"/>
        <v>-0.78957448094579197</v>
      </c>
      <c r="AK9" s="6">
        <f t="shared" si="4"/>
        <v>-0.743779161050936</v>
      </c>
      <c r="AL9" s="6">
        <f t="shared" si="4"/>
        <v>-0.70063996970998177</v>
      </c>
      <c r="AM9" s="6">
        <f t="shared" si="4"/>
        <v>-0.66000285146680271</v>
      </c>
      <c r="AN9" s="6">
        <f t="shared" si="4"/>
        <v>-0.6217226860817282</v>
      </c>
      <c r="AO9" s="6">
        <f t="shared" si="4"/>
        <v>-0.58566277028898794</v>
      </c>
      <c r="AP9" s="6">
        <f t="shared" si="4"/>
        <v>-0.55169432961222664</v>
      </c>
      <c r="AQ9" s="6">
        <f t="shared" si="4"/>
        <v>-0.51969605849471745</v>
      </c>
      <c r="AR9" s="6">
        <f t="shared" si="4"/>
        <v>-0.48955368710202385</v>
      </c>
      <c r="AS9" s="6">
        <f t="shared" si="4"/>
        <v>-0.46115957325010642</v>
      </c>
      <c r="AT9" s="6">
        <f t="shared" si="4"/>
        <v>-0.43441231800160024</v>
      </c>
      <c r="AU9" s="6">
        <f t="shared" si="4"/>
        <v>-0.40921640355750744</v>
      </c>
      <c r="AV9" s="6">
        <f t="shared" si="4"/>
        <v>-0.38548185215117203</v>
      </c>
      <c r="AW9" s="6">
        <f t="shared" si="4"/>
        <v>-0.36312390472640405</v>
      </c>
      <c r="AX9" s="6">
        <f t="shared" si="4"/>
        <v>-0.34206271825227258</v>
      </c>
      <c r="AY9" s="6">
        <f t="shared" si="4"/>
        <v>-0.3222230805936408</v>
      </c>
      <c r="AZ9" s="6">
        <f t="shared" si="4"/>
        <v>-0.30353414191920969</v>
      </c>
      <c r="BA9" s="6">
        <f t="shared" si="4"/>
        <v>-0.28592916168789551</v>
      </c>
      <c r="BB9" s="6">
        <f t="shared" si="4"/>
        <v>-0.26934527030999755</v>
      </c>
      <c r="BC9" s="6">
        <f t="shared" si="4"/>
        <v>-0.25372324463201767</v>
      </c>
      <c r="BD9" s="6">
        <f t="shared" si="4"/>
        <v>-0.23900729644336066</v>
      </c>
    </row>
    <row r="10" spans="1:56" x14ac:dyDescent="0.45">
      <c r="D10" t="s">
        <v>7</v>
      </c>
      <c r="G10" s="8">
        <f>SUM(G6:G9)</f>
        <v>72.533699999999996</v>
      </c>
      <c r="H10" s="8">
        <f t="shared" ref="H10:BD10" si="5">SUM(H6:H9)</f>
        <v>68.326745399999993</v>
      </c>
      <c r="I10" s="8">
        <f t="shared" si="5"/>
        <v>64.363794166799991</v>
      </c>
      <c r="J10" s="8">
        <f t="shared" si="5"/>
        <v>60.630694105125592</v>
      </c>
      <c r="K10" s="8">
        <f t="shared" si="5"/>
        <v>57.114113847028307</v>
      </c>
      <c r="L10" s="8">
        <f t="shared" si="5"/>
        <v>53.801495243900668</v>
      </c>
      <c r="M10" s="8">
        <f t="shared" si="5"/>
        <v>50.681008519754428</v>
      </c>
      <c r="N10" s="8">
        <f t="shared" si="5"/>
        <v>47.741510025608669</v>
      </c>
      <c r="O10" s="8">
        <f t="shared" si="5"/>
        <v>44.972502444123364</v>
      </c>
      <c r="P10" s="8">
        <f t="shared" si="5"/>
        <v>42.364097302364208</v>
      </c>
      <c r="Q10" s="8">
        <f t="shared" si="5"/>
        <v>39.906979658827083</v>
      </c>
      <c r="R10" s="8">
        <f t="shared" si="5"/>
        <v>37.592374838615115</v>
      </c>
      <c r="S10" s="8">
        <f t="shared" si="5"/>
        <v>35.412017097975436</v>
      </c>
      <c r="T10" s="8">
        <f t="shared" si="5"/>
        <v>33.358120106292859</v>
      </c>
      <c r="U10" s="8">
        <f t="shared" si="5"/>
        <v>31.423349140127872</v>
      </c>
      <c r="V10" s="8">
        <f t="shared" si="5"/>
        <v>29.600794890000454</v>
      </c>
      <c r="W10" s="8">
        <f t="shared" si="5"/>
        <v>27.883948786380429</v>
      </c>
      <c r="X10" s="8">
        <f t="shared" si="5"/>
        <v>26.266679756770365</v>
      </c>
      <c r="Y10" s="8">
        <f t="shared" si="5"/>
        <v>24.743212330877682</v>
      </c>
      <c r="Z10" s="8">
        <f t="shared" si="5"/>
        <v>23.308106015686775</v>
      </c>
      <c r="AA10" s="8">
        <f t="shared" si="5"/>
        <v>21.956235866776943</v>
      </c>
      <c r="AB10" s="8">
        <f t="shared" si="5"/>
        <v>20.682774186503881</v>
      </c>
      <c r="AC10" s="8">
        <f t="shared" si="5"/>
        <v>19.483173283686657</v>
      </c>
      <c r="AD10" s="8">
        <f t="shared" si="5"/>
        <v>18.353149233232831</v>
      </c>
      <c r="AE10" s="8">
        <f t="shared" si="5"/>
        <v>17.288666577705328</v>
      </c>
      <c r="AF10" s="8">
        <f t="shared" si="5"/>
        <v>16.285923916198421</v>
      </c>
      <c r="AG10" s="8">
        <f t="shared" si="5"/>
        <v>15.341340329058912</v>
      </c>
      <c r="AH10" s="8">
        <f t="shared" si="5"/>
        <v>14.451542589973496</v>
      </c>
      <c r="AI10" s="8">
        <f t="shared" si="5"/>
        <v>13.613353119755033</v>
      </c>
      <c r="AJ10" s="8">
        <f t="shared" si="5"/>
        <v>12.823778638809241</v>
      </c>
      <c r="AK10" s="8">
        <f t="shared" si="5"/>
        <v>12.079999477758305</v>
      </c>
      <c r="AL10" s="8">
        <f t="shared" si="5"/>
        <v>11.379359508048323</v>
      </c>
      <c r="AM10" s="8">
        <f t="shared" si="5"/>
        <v>10.719356656581519</v>
      </c>
      <c r="AN10" s="8">
        <f t="shared" si="5"/>
        <v>10.097633970499791</v>
      </c>
      <c r="AO10" s="8">
        <f t="shared" si="5"/>
        <v>9.5119712002108034</v>
      </c>
      <c r="AP10" s="8">
        <f t="shared" si="5"/>
        <v>8.9602768705985767</v>
      </c>
      <c r="AQ10" s="8">
        <f t="shared" si="5"/>
        <v>8.4405808121038586</v>
      </c>
      <c r="AR10" s="8">
        <f t="shared" si="5"/>
        <v>7.9510271250018345</v>
      </c>
      <c r="AS10" s="8">
        <f t="shared" si="5"/>
        <v>7.4898675517517281</v>
      </c>
      <c r="AT10" s="8">
        <f t="shared" si="5"/>
        <v>7.055455233750128</v>
      </c>
      <c r="AU10" s="8">
        <f t="shared" si="5"/>
        <v>6.6462388301926207</v>
      </c>
      <c r="AV10" s="8">
        <f t="shared" si="5"/>
        <v>6.2607569780414485</v>
      </c>
      <c r="AW10" s="8">
        <f t="shared" si="5"/>
        <v>5.8976330733150446</v>
      </c>
      <c r="AX10" s="8">
        <f t="shared" si="5"/>
        <v>5.5555703550627724</v>
      </c>
      <c r="AY10" s="8">
        <f t="shared" si="5"/>
        <v>5.2333472744691321</v>
      </c>
      <c r="AZ10" s="8">
        <f t="shared" si="5"/>
        <v>4.9298131325499224</v>
      </c>
      <c r="BA10" s="8">
        <f t="shared" si="5"/>
        <v>4.643883970862027</v>
      </c>
      <c r="BB10" s="8">
        <f t="shared" si="5"/>
        <v>4.3745387005520291</v>
      </c>
      <c r="BC10" s="8">
        <f t="shared" si="5"/>
        <v>4.1208154559200114</v>
      </c>
      <c r="BD10" s="8">
        <f t="shared" si="5"/>
        <v>3.8818081594766509</v>
      </c>
    </row>
    <row r="12" spans="1:56" x14ac:dyDescent="0.45">
      <c r="D12" t="s">
        <v>8</v>
      </c>
      <c r="E12" s="4">
        <v>5.8000000000000003E-2</v>
      </c>
      <c r="F12" s="4">
        <v>5.8000000000000003E-2</v>
      </c>
      <c r="G12" s="4">
        <v>5.8000000000000003E-2</v>
      </c>
      <c r="H12" s="4">
        <v>5.8000000000000003E-2</v>
      </c>
      <c r="I12" s="4">
        <v>5.8000000000000003E-2</v>
      </c>
      <c r="J12" s="4">
        <v>5.8000000000000003E-2</v>
      </c>
      <c r="K12" s="4">
        <v>5.8000000000000003E-2</v>
      </c>
      <c r="L12" s="4">
        <v>5.8000000000000003E-2</v>
      </c>
      <c r="M12" s="4">
        <v>5.8000000000000003E-2</v>
      </c>
      <c r="N12" s="4">
        <v>5.8000000000000003E-2</v>
      </c>
      <c r="O12" s="4">
        <v>5.8000000000000003E-2</v>
      </c>
      <c r="P12" s="4">
        <v>5.8000000000000003E-2</v>
      </c>
      <c r="Q12" s="4">
        <v>5.8000000000000003E-2</v>
      </c>
      <c r="R12" s="4">
        <v>5.8000000000000003E-2</v>
      </c>
      <c r="S12" s="4">
        <v>5.8000000000000003E-2</v>
      </c>
      <c r="T12" s="4">
        <v>5.8000000000000003E-2</v>
      </c>
      <c r="U12" s="4">
        <v>5.8000000000000003E-2</v>
      </c>
      <c r="V12" s="4">
        <v>5.8000000000000003E-2</v>
      </c>
      <c r="W12" s="4">
        <v>5.8000000000000003E-2</v>
      </c>
      <c r="X12" s="4">
        <v>5.8000000000000003E-2</v>
      </c>
      <c r="Y12" s="4">
        <v>5.8000000000000003E-2</v>
      </c>
      <c r="Z12" s="4">
        <v>5.8000000000000003E-2</v>
      </c>
      <c r="AA12" s="4">
        <v>5.8000000000000003E-2</v>
      </c>
      <c r="AB12" s="4">
        <v>5.8000000000000003E-2</v>
      </c>
      <c r="AC12" s="4">
        <v>5.8000000000000003E-2</v>
      </c>
      <c r="AD12" s="4">
        <v>5.8000000000000003E-2</v>
      </c>
      <c r="AE12" s="4">
        <v>5.8000000000000003E-2</v>
      </c>
      <c r="AF12" s="4">
        <v>5.8000000000000003E-2</v>
      </c>
      <c r="AG12" s="4">
        <v>5.8000000000000003E-2</v>
      </c>
      <c r="AH12" s="4">
        <v>5.8000000000000003E-2</v>
      </c>
      <c r="AI12" s="4">
        <v>5.8000000000000003E-2</v>
      </c>
      <c r="AJ12" s="4">
        <v>5.8000000000000003E-2</v>
      </c>
      <c r="AK12" s="4">
        <v>5.8000000000000003E-2</v>
      </c>
      <c r="AL12" s="4">
        <v>5.8000000000000003E-2</v>
      </c>
      <c r="AM12" s="4">
        <v>5.8000000000000003E-2</v>
      </c>
      <c r="AN12" s="4">
        <v>5.8000000000000003E-2</v>
      </c>
      <c r="AO12" s="4">
        <v>5.8000000000000003E-2</v>
      </c>
      <c r="AP12" s="4">
        <v>5.8000000000000003E-2</v>
      </c>
      <c r="AQ12" s="4">
        <v>5.8000000000000003E-2</v>
      </c>
      <c r="AR12" s="4">
        <v>5.8000000000000003E-2</v>
      </c>
      <c r="AS12" s="4">
        <v>5.8000000000000003E-2</v>
      </c>
      <c r="AT12" s="4">
        <v>5.8000000000000003E-2</v>
      </c>
      <c r="AU12" s="4">
        <v>5.8000000000000003E-2</v>
      </c>
      <c r="AV12" s="4">
        <v>5.8000000000000003E-2</v>
      </c>
      <c r="AW12" s="4">
        <v>5.8000000000000003E-2</v>
      </c>
      <c r="AX12" s="4">
        <v>5.8000000000000003E-2</v>
      </c>
      <c r="AY12" s="4">
        <v>5.8000000000000003E-2</v>
      </c>
      <c r="AZ12" s="4">
        <v>5.8000000000000003E-2</v>
      </c>
      <c r="BA12" s="4">
        <v>5.8000000000000003E-2</v>
      </c>
      <c r="BB12" s="4">
        <v>5.8000000000000003E-2</v>
      </c>
      <c r="BC12" s="4">
        <v>5.8000000000000003E-2</v>
      </c>
      <c r="BD12" s="4">
        <v>5.8000000000000003E-2</v>
      </c>
    </row>
    <row r="14" spans="1:56" x14ac:dyDescent="0.45">
      <c r="D14" t="s">
        <v>9</v>
      </c>
      <c r="G14" s="7">
        <f>AVERAGE(G6,G10)</f>
        <v>36.266849999999998</v>
      </c>
      <c r="H14" s="7">
        <f t="shared" ref="H14:BD14" si="6">AVERAGE(H6,H10)</f>
        <v>70.430222700000002</v>
      </c>
      <c r="I14" s="7">
        <f t="shared" si="6"/>
        <v>66.345269783399999</v>
      </c>
      <c r="J14" s="7">
        <f t="shared" si="6"/>
        <v>62.497244135962788</v>
      </c>
      <c r="K14" s="7">
        <f t="shared" si="6"/>
        <v>58.872403976076953</v>
      </c>
      <c r="L14" s="7">
        <f t="shared" si="6"/>
        <v>55.457804545464484</v>
      </c>
      <c r="M14" s="7">
        <f t="shared" si="6"/>
        <v>52.241251881827552</v>
      </c>
      <c r="N14" s="7">
        <f t="shared" si="6"/>
        <v>49.211259272681545</v>
      </c>
      <c r="O14" s="7">
        <f t="shared" si="6"/>
        <v>46.35700623486602</v>
      </c>
      <c r="P14" s="7">
        <f t="shared" si="6"/>
        <v>43.668299873243782</v>
      </c>
      <c r="Q14" s="7">
        <f t="shared" si="6"/>
        <v>41.135538480595642</v>
      </c>
      <c r="R14" s="7">
        <f t="shared" si="6"/>
        <v>38.749677248721099</v>
      </c>
      <c r="S14" s="7">
        <f t="shared" si="6"/>
        <v>36.502195968295275</v>
      </c>
      <c r="T14" s="7">
        <f t="shared" si="6"/>
        <v>34.385068602134147</v>
      </c>
      <c r="U14" s="7">
        <f t="shared" si="6"/>
        <v>32.390734623210363</v>
      </c>
      <c r="V14" s="7">
        <f t="shared" si="6"/>
        <v>30.512072015064163</v>
      </c>
      <c r="W14" s="7">
        <f t="shared" si="6"/>
        <v>28.742371838190444</v>
      </c>
      <c r="X14" s="7">
        <f t="shared" si="6"/>
        <v>27.075314271575397</v>
      </c>
      <c r="Y14" s="7">
        <f t="shared" si="6"/>
        <v>25.504946043824024</v>
      </c>
      <c r="Z14" s="7">
        <f t="shared" si="6"/>
        <v>24.025659173282229</v>
      </c>
      <c r="AA14" s="7">
        <f t="shared" si="6"/>
        <v>22.632170941231859</v>
      </c>
      <c r="AB14" s="7">
        <f t="shared" si="6"/>
        <v>21.319505026640414</v>
      </c>
      <c r="AC14" s="7">
        <f t="shared" si="6"/>
        <v>20.082973735095269</v>
      </c>
      <c r="AD14" s="7">
        <f t="shared" si="6"/>
        <v>18.918161258459744</v>
      </c>
      <c r="AE14" s="7">
        <f t="shared" si="6"/>
        <v>17.820907905469078</v>
      </c>
      <c r="AF14" s="7">
        <f t="shared" si="6"/>
        <v>16.787295246951874</v>
      </c>
      <c r="AG14" s="7">
        <f t="shared" si="6"/>
        <v>15.813632122628666</v>
      </c>
      <c r="AH14" s="7">
        <f t="shared" si="6"/>
        <v>14.896441459516204</v>
      </c>
      <c r="AI14" s="7">
        <f t="shared" si="6"/>
        <v>14.032447854864264</v>
      </c>
      <c r="AJ14" s="7">
        <f t="shared" si="6"/>
        <v>13.218565879282137</v>
      </c>
      <c r="AK14" s="7">
        <f t="shared" si="6"/>
        <v>12.451889058283772</v>
      </c>
      <c r="AL14" s="7">
        <f t="shared" si="6"/>
        <v>11.729679492903314</v>
      </c>
      <c r="AM14" s="7">
        <f t="shared" si="6"/>
        <v>11.049358082314921</v>
      </c>
      <c r="AN14" s="7">
        <f t="shared" si="6"/>
        <v>10.408495313540655</v>
      </c>
      <c r="AO14" s="7">
        <f t="shared" si="6"/>
        <v>9.8048025853552971</v>
      </c>
      <c r="AP14" s="7">
        <f t="shared" si="6"/>
        <v>9.2361240354046892</v>
      </c>
      <c r="AQ14" s="7">
        <f t="shared" si="6"/>
        <v>8.7004288413512185</v>
      </c>
      <c r="AR14" s="7">
        <f t="shared" si="6"/>
        <v>8.1958039685528465</v>
      </c>
      <c r="AS14" s="7">
        <f t="shared" si="6"/>
        <v>7.7204473383767809</v>
      </c>
      <c r="AT14" s="7">
        <f t="shared" si="6"/>
        <v>7.272661392750928</v>
      </c>
      <c r="AU14" s="7">
        <f t="shared" si="6"/>
        <v>6.8508470319713748</v>
      </c>
      <c r="AV14" s="7">
        <f t="shared" si="6"/>
        <v>6.4534979041170342</v>
      </c>
      <c r="AW14" s="7">
        <f t="shared" si="6"/>
        <v>6.0791950256782465</v>
      </c>
      <c r="AX14" s="7">
        <f t="shared" si="6"/>
        <v>5.7266017141889085</v>
      </c>
      <c r="AY14" s="7">
        <f t="shared" si="6"/>
        <v>5.3944588147659527</v>
      </c>
      <c r="AZ14" s="7">
        <f t="shared" si="6"/>
        <v>5.0815802035095272</v>
      </c>
      <c r="BA14" s="7">
        <f t="shared" si="6"/>
        <v>4.7868485517059742</v>
      </c>
      <c r="BB14" s="7">
        <f t="shared" si="6"/>
        <v>4.509211335707028</v>
      </c>
      <c r="BC14" s="7">
        <f t="shared" si="6"/>
        <v>4.2476770782360198</v>
      </c>
      <c r="BD14" s="7">
        <f t="shared" si="6"/>
        <v>4.0013118076983307</v>
      </c>
    </row>
    <row r="16" spans="1:56" x14ac:dyDescent="0.45">
      <c r="D16" t="s">
        <v>10</v>
      </c>
      <c r="E16" s="4">
        <v>3.5999999999999997E-2</v>
      </c>
      <c r="F16" s="4">
        <v>3.5999999999999997E-2</v>
      </c>
      <c r="G16" s="4">
        <v>3.5999999999999997E-2</v>
      </c>
      <c r="H16" s="4">
        <v>3.5999999999999997E-2</v>
      </c>
      <c r="I16" s="4">
        <v>3.5999999999999997E-2</v>
      </c>
      <c r="J16" s="4">
        <v>3.5999999999999997E-2</v>
      </c>
      <c r="K16" s="4">
        <v>3.5999999999999997E-2</v>
      </c>
      <c r="L16" s="4">
        <v>3.5999999999999997E-2</v>
      </c>
      <c r="M16" s="4">
        <v>3.5999999999999997E-2</v>
      </c>
      <c r="N16" s="4">
        <v>3.5999999999999997E-2</v>
      </c>
      <c r="O16" s="4">
        <v>3.5999999999999997E-2</v>
      </c>
      <c r="P16" s="4">
        <v>3.5999999999999997E-2</v>
      </c>
      <c r="Q16" s="4">
        <v>3.5999999999999997E-2</v>
      </c>
      <c r="R16" s="4">
        <v>3.5999999999999997E-2</v>
      </c>
      <c r="S16" s="4">
        <v>3.5999999999999997E-2</v>
      </c>
      <c r="T16" s="4">
        <v>3.5999999999999997E-2</v>
      </c>
      <c r="U16" s="4">
        <v>3.5999999999999997E-2</v>
      </c>
      <c r="V16" s="4">
        <v>3.5999999999999997E-2</v>
      </c>
      <c r="W16" s="4">
        <v>3.5999999999999997E-2</v>
      </c>
      <c r="X16" s="4">
        <v>3.5999999999999997E-2</v>
      </c>
      <c r="Y16" s="4">
        <v>3.5999999999999997E-2</v>
      </c>
      <c r="Z16" s="4">
        <v>3.5999999999999997E-2</v>
      </c>
      <c r="AA16" s="4">
        <v>3.5999999999999997E-2</v>
      </c>
      <c r="AB16" s="4">
        <v>3.5999999999999997E-2</v>
      </c>
      <c r="AC16" s="4">
        <v>3.5999999999999997E-2</v>
      </c>
      <c r="AD16" s="4">
        <v>3.5999999999999997E-2</v>
      </c>
      <c r="AE16" s="4">
        <v>3.5999999999999997E-2</v>
      </c>
      <c r="AF16" s="4">
        <v>3.5999999999999997E-2</v>
      </c>
      <c r="AG16" s="4">
        <v>3.5999999999999997E-2</v>
      </c>
      <c r="AH16" s="4">
        <v>3.5999999999999997E-2</v>
      </c>
      <c r="AI16" s="4">
        <v>3.5999999999999997E-2</v>
      </c>
      <c r="AJ16" s="4">
        <v>3.5999999999999997E-2</v>
      </c>
      <c r="AK16" s="4">
        <v>3.5999999999999997E-2</v>
      </c>
      <c r="AL16" s="4">
        <v>3.5999999999999997E-2</v>
      </c>
      <c r="AM16" s="4">
        <v>3.5999999999999997E-2</v>
      </c>
      <c r="AN16" s="4">
        <v>3.5999999999999997E-2</v>
      </c>
      <c r="AO16" s="4">
        <v>3.5999999999999997E-2</v>
      </c>
      <c r="AP16" s="4">
        <v>3.5999999999999997E-2</v>
      </c>
      <c r="AQ16" s="4">
        <v>3.5999999999999997E-2</v>
      </c>
      <c r="AR16" s="4">
        <v>3.5999999999999997E-2</v>
      </c>
      <c r="AS16" s="4">
        <v>3.5999999999999997E-2</v>
      </c>
      <c r="AT16" s="4">
        <v>3.5999999999999997E-2</v>
      </c>
      <c r="AU16" s="4">
        <v>3.5999999999999997E-2</v>
      </c>
      <c r="AV16" s="4">
        <v>3.5999999999999997E-2</v>
      </c>
      <c r="AW16" s="4">
        <v>3.5999999999999997E-2</v>
      </c>
      <c r="AX16" s="4">
        <v>3.5999999999999997E-2</v>
      </c>
      <c r="AY16" s="4">
        <v>3.5999999999999997E-2</v>
      </c>
      <c r="AZ16" s="4">
        <v>3.5999999999999997E-2</v>
      </c>
      <c r="BA16" s="4">
        <v>3.5999999999999997E-2</v>
      </c>
      <c r="BB16" s="4">
        <v>3.5999999999999997E-2</v>
      </c>
      <c r="BC16" s="4">
        <v>3.5999999999999997E-2</v>
      </c>
      <c r="BD16" s="4">
        <v>3.5999999999999997E-2</v>
      </c>
    </row>
    <row r="18" spans="3:56" x14ac:dyDescent="0.45">
      <c r="D18" t="s">
        <v>11</v>
      </c>
      <c r="E18">
        <v>0</v>
      </c>
      <c r="F18">
        <v>0</v>
      </c>
      <c r="G18" s="7">
        <f>G14*G16</f>
        <v>1.3056065999999997</v>
      </c>
      <c r="H18" s="7">
        <f t="shared" ref="H18:BD18" si="7">H14*H16</f>
        <v>2.5354880172000001</v>
      </c>
      <c r="I18" s="7">
        <f t="shared" si="7"/>
        <v>2.3884297122023996</v>
      </c>
      <c r="J18" s="7">
        <f t="shared" si="7"/>
        <v>2.2499007888946601</v>
      </c>
      <c r="K18" s="7">
        <f t="shared" si="7"/>
        <v>2.1194065431387701</v>
      </c>
      <c r="L18" s="7">
        <f t="shared" si="7"/>
        <v>1.9964809636367213</v>
      </c>
      <c r="M18" s="7">
        <f t="shared" si="7"/>
        <v>1.8806850677457918</v>
      </c>
      <c r="N18" s="7">
        <f t="shared" si="7"/>
        <v>1.7716053338165354</v>
      </c>
      <c r="O18" s="7">
        <f t="shared" si="7"/>
        <v>1.6688522244551767</v>
      </c>
      <c r="P18" s="7">
        <f t="shared" si="7"/>
        <v>1.572058795436776</v>
      </c>
      <c r="Q18" s="7">
        <f t="shared" si="7"/>
        <v>1.480879385301443</v>
      </c>
      <c r="R18" s="7">
        <f t="shared" si="7"/>
        <v>1.3949883809539594</v>
      </c>
      <c r="S18" s="7">
        <f t="shared" si="7"/>
        <v>1.3140790548586299</v>
      </c>
      <c r="T18" s="7">
        <f t="shared" si="7"/>
        <v>1.2378624696768292</v>
      </c>
      <c r="U18" s="7">
        <f t="shared" si="7"/>
        <v>1.166066446435573</v>
      </c>
      <c r="V18" s="7">
        <f t="shared" si="7"/>
        <v>1.0984345925423098</v>
      </c>
      <c r="W18" s="7">
        <f t="shared" si="7"/>
        <v>1.034725386174856</v>
      </c>
      <c r="X18" s="7">
        <f t="shared" si="7"/>
        <v>0.97471131377671427</v>
      </c>
      <c r="Y18" s="7">
        <f t="shared" si="7"/>
        <v>0.9181780575776648</v>
      </c>
      <c r="Z18" s="7">
        <f t="shared" si="7"/>
        <v>0.86492373023816016</v>
      </c>
      <c r="AA18" s="7">
        <f t="shared" si="7"/>
        <v>0.81475815388434691</v>
      </c>
      <c r="AB18" s="7">
        <f t="shared" si="7"/>
        <v>0.76750218095905487</v>
      </c>
      <c r="AC18" s="7">
        <f t="shared" si="7"/>
        <v>0.72298705446342959</v>
      </c>
      <c r="AD18" s="7">
        <f t="shared" si="7"/>
        <v>0.68105380530455073</v>
      </c>
      <c r="AE18" s="7">
        <f t="shared" si="7"/>
        <v>0.64155268459688675</v>
      </c>
      <c r="AF18" s="7">
        <f t="shared" si="7"/>
        <v>0.60434262889026746</v>
      </c>
      <c r="AG18" s="7">
        <f t="shared" si="7"/>
        <v>0.569290756414632</v>
      </c>
      <c r="AH18" s="7">
        <f t="shared" si="7"/>
        <v>0.53627189254258334</v>
      </c>
      <c r="AI18" s="7">
        <f t="shared" si="7"/>
        <v>0.50516812277511347</v>
      </c>
      <c r="AJ18" s="7">
        <f t="shared" si="7"/>
        <v>0.47586837165415691</v>
      </c>
      <c r="AK18" s="7">
        <f t="shared" si="7"/>
        <v>0.44826800609821577</v>
      </c>
      <c r="AL18" s="7">
        <f t="shared" si="7"/>
        <v>0.42226846174451926</v>
      </c>
      <c r="AM18" s="7">
        <f t="shared" si="7"/>
        <v>0.39777689096333713</v>
      </c>
      <c r="AN18" s="7">
        <f t="shared" si="7"/>
        <v>0.37470583128746354</v>
      </c>
      <c r="AO18" s="7">
        <f t="shared" si="7"/>
        <v>0.35297289307279067</v>
      </c>
      <c r="AP18" s="7">
        <f t="shared" si="7"/>
        <v>0.33250046527456878</v>
      </c>
      <c r="AQ18" s="7">
        <f t="shared" si="7"/>
        <v>0.31321543828864384</v>
      </c>
      <c r="AR18" s="7">
        <f t="shared" si="7"/>
        <v>0.29504894286790245</v>
      </c>
      <c r="AS18" s="7">
        <f t="shared" si="7"/>
        <v>0.27793610418156411</v>
      </c>
      <c r="AT18" s="7">
        <f t="shared" si="7"/>
        <v>0.26181581013903338</v>
      </c>
      <c r="AU18" s="7">
        <f t="shared" si="7"/>
        <v>0.24663049315096947</v>
      </c>
      <c r="AV18" s="7">
        <f t="shared" si="7"/>
        <v>0.23232592454821321</v>
      </c>
      <c r="AW18" s="7">
        <f t="shared" si="7"/>
        <v>0.21885102092441686</v>
      </c>
      <c r="AX18" s="7">
        <f t="shared" si="7"/>
        <v>0.20615766171080069</v>
      </c>
      <c r="AY18" s="7">
        <f t="shared" si="7"/>
        <v>0.19420051733157428</v>
      </c>
      <c r="AZ18" s="7">
        <f t="shared" si="7"/>
        <v>0.18293688732634297</v>
      </c>
      <c r="BA18" s="7">
        <f t="shared" si="7"/>
        <v>0.17232654786141505</v>
      </c>
      <c r="BB18" s="7">
        <f t="shared" si="7"/>
        <v>0.16233160808545299</v>
      </c>
      <c r="BC18" s="7">
        <f t="shared" si="7"/>
        <v>0.1529163748164967</v>
      </c>
      <c r="BD18" s="7">
        <f t="shared" si="7"/>
        <v>0.14404722507713991</v>
      </c>
    </row>
    <row r="20" spans="3:56" x14ac:dyDescent="0.45">
      <c r="D20" t="s">
        <v>12</v>
      </c>
      <c r="G20" s="5">
        <v>0</v>
      </c>
    </row>
    <row r="22" spans="3:56" x14ac:dyDescent="0.45">
      <c r="D22" t="s">
        <v>13</v>
      </c>
      <c r="E22">
        <v>0</v>
      </c>
      <c r="F22">
        <v>0</v>
      </c>
      <c r="G22" s="6">
        <f>-G9+G18+G20</f>
        <v>3.4719065999999996</v>
      </c>
      <c r="H22" s="6">
        <f t="shared" ref="H22:BD22" si="8">-H9+H18+H20</f>
        <v>6.7424426172</v>
      </c>
      <c r="I22" s="6">
        <f t="shared" si="8"/>
        <v>6.3513809454023988</v>
      </c>
      <c r="J22" s="6">
        <f t="shared" si="8"/>
        <v>5.9830008505690593</v>
      </c>
      <c r="K22" s="6">
        <f t="shared" si="8"/>
        <v>5.6359868012360543</v>
      </c>
      <c r="L22" s="6">
        <f t="shared" si="8"/>
        <v>5.3090995667643632</v>
      </c>
      <c r="M22" s="6">
        <f t="shared" si="8"/>
        <v>5.0011717918920304</v>
      </c>
      <c r="N22" s="6">
        <f t="shared" si="8"/>
        <v>4.7111038279622921</v>
      </c>
      <c r="O22" s="6">
        <f t="shared" si="8"/>
        <v>4.4378598059404792</v>
      </c>
      <c r="P22" s="6">
        <f t="shared" si="8"/>
        <v>4.1804639371959311</v>
      </c>
      <c r="Q22" s="6">
        <f t="shared" si="8"/>
        <v>3.9379970288385673</v>
      </c>
      <c r="R22" s="6">
        <f t="shared" si="8"/>
        <v>3.7095932011659301</v>
      </c>
      <c r="S22" s="6">
        <f t="shared" si="8"/>
        <v>3.4944367954983067</v>
      </c>
      <c r="T22" s="6">
        <f t="shared" si="8"/>
        <v>3.2917594613594048</v>
      </c>
      <c r="U22" s="6">
        <f t="shared" si="8"/>
        <v>3.1008374126005589</v>
      </c>
      <c r="V22" s="6">
        <f t="shared" si="8"/>
        <v>2.9209888426697264</v>
      </c>
      <c r="W22" s="6">
        <f t="shared" si="8"/>
        <v>2.7515714897948822</v>
      </c>
      <c r="X22" s="6">
        <f t="shared" si="8"/>
        <v>2.591980343386779</v>
      </c>
      <c r="Y22" s="6">
        <f t="shared" si="8"/>
        <v>2.4416454834703458</v>
      </c>
      <c r="Z22" s="6">
        <f t="shared" si="8"/>
        <v>2.3000300454290659</v>
      </c>
      <c r="AA22" s="6">
        <f t="shared" si="8"/>
        <v>2.1666283027941802</v>
      </c>
      <c r="AB22" s="6">
        <f t="shared" si="8"/>
        <v>2.0409638612321177</v>
      </c>
      <c r="AC22" s="6">
        <f t="shared" si="8"/>
        <v>1.9225879572806548</v>
      </c>
      <c r="AD22" s="6">
        <f t="shared" si="8"/>
        <v>1.8110778557583769</v>
      </c>
      <c r="AE22" s="6">
        <f t="shared" si="8"/>
        <v>1.7060353401243908</v>
      </c>
      <c r="AF22" s="6">
        <f t="shared" si="8"/>
        <v>1.6070852903971766</v>
      </c>
      <c r="AG22" s="6">
        <f t="shared" si="8"/>
        <v>1.5138743435541404</v>
      </c>
      <c r="AH22" s="6">
        <f t="shared" si="8"/>
        <v>1.4260696316280002</v>
      </c>
      <c r="AI22" s="6">
        <f t="shared" si="8"/>
        <v>1.3433575929935762</v>
      </c>
      <c r="AJ22" s="6">
        <f t="shared" si="8"/>
        <v>1.2654428525999488</v>
      </c>
      <c r="AK22" s="6">
        <f t="shared" si="8"/>
        <v>1.1920471671491517</v>
      </c>
      <c r="AL22" s="6">
        <f t="shared" si="8"/>
        <v>1.122908431454501</v>
      </c>
      <c r="AM22" s="6">
        <f t="shared" si="8"/>
        <v>1.0577797424301398</v>
      </c>
      <c r="AN22" s="6">
        <f t="shared" si="8"/>
        <v>0.9964285173691918</v>
      </c>
      <c r="AO22" s="6">
        <f t="shared" si="8"/>
        <v>0.93863566336177862</v>
      </c>
      <c r="AP22" s="6">
        <f t="shared" si="8"/>
        <v>0.88419479488679542</v>
      </c>
      <c r="AQ22" s="6">
        <f t="shared" si="8"/>
        <v>0.83291149678336129</v>
      </c>
      <c r="AR22" s="6">
        <f t="shared" si="8"/>
        <v>0.78460262996992625</v>
      </c>
      <c r="AS22" s="6">
        <f t="shared" si="8"/>
        <v>0.73909567743167059</v>
      </c>
      <c r="AT22" s="6">
        <f t="shared" si="8"/>
        <v>0.69622812814063362</v>
      </c>
      <c r="AU22" s="6">
        <f t="shared" si="8"/>
        <v>0.65584689670847696</v>
      </c>
      <c r="AV22" s="6">
        <f t="shared" si="8"/>
        <v>0.61780777669938525</v>
      </c>
      <c r="AW22" s="6">
        <f t="shared" si="8"/>
        <v>0.58197492565082087</v>
      </c>
      <c r="AX22" s="6">
        <f t="shared" si="8"/>
        <v>0.54822037996307327</v>
      </c>
      <c r="AY22" s="6">
        <f t="shared" si="8"/>
        <v>0.51642359792521508</v>
      </c>
      <c r="AZ22" s="6">
        <f t="shared" si="8"/>
        <v>0.48647102924555263</v>
      </c>
      <c r="BA22" s="6">
        <f t="shared" si="8"/>
        <v>0.45825570954931055</v>
      </c>
      <c r="BB22" s="6">
        <f t="shared" si="8"/>
        <v>0.43167687839545055</v>
      </c>
      <c r="BC22" s="6">
        <f t="shared" si="8"/>
        <v>0.40663961944851434</v>
      </c>
      <c r="BD22" s="6">
        <f t="shared" si="8"/>
        <v>0.38305452152050057</v>
      </c>
    </row>
    <row r="24" spans="3:56" x14ac:dyDescent="0.45">
      <c r="C24" t="s">
        <v>14</v>
      </c>
      <c r="D24" t="s">
        <v>15</v>
      </c>
      <c r="E24" s="43">
        <f>XNPV(E16,E22:BD22,E4:BD4)</f>
        <v>69.40966495051542</v>
      </c>
    </row>
    <row r="25" spans="3:56" x14ac:dyDescent="0.45">
      <c r="C25" t="s">
        <v>16</v>
      </c>
      <c r="D25" t="s">
        <v>15</v>
      </c>
      <c r="E25" s="43">
        <f>XNPV(E16,E22:K22,E4:K4)</f>
        <v>24.380394778393025</v>
      </c>
    </row>
    <row r="26" spans="3:56" s="44" customFormat="1" x14ac:dyDescent="0.45"/>
    <row r="28" spans="3:56" x14ac:dyDescent="0.45">
      <c r="D28" t="s">
        <v>2</v>
      </c>
      <c r="E28">
        <v>1</v>
      </c>
      <c r="F28">
        <f>+E28+1</f>
        <v>2</v>
      </c>
      <c r="G28">
        <f t="shared" ref="G28" si="9">+F28+1</f>
        <v>3</v>
      </c>
      <c r="H28">
        <f t="shared" ref="H28" si="10">+G28+1</f>
        <v>4</v>
      </c>
      <c r="I28">
        <f t="shared" ref="I28" si="11">+H28+1</f>
        <v>5</v>
      </c>
      <c r="J28">
        <f t="shared" ref="J28" si="12">+I28+1</f>
        <v>6</v>
      </c>
      <c r="K28">
        <f t="shared" ref="K28" si="13">+J28+1</f>
        <v>7</v>
      </c>
      <c r="L28">
        <f t="shared" ref="L28" si="14">+K28+1</f>
        <v>8</v>
      </c>
      <c r="M28">
        <f t="shared" ref="M28" si="15">+L28+1</f>
        <v>9</v>
      </c>
      <c r="N28">
        <f t="shared" ref="N28" si="16">+M28+1</f>
        <v>10</v>
      </c>
      <c r="O28">
        <f t="shared" ref="O28" si="17">+N28+1</f>
        <v>11</v>
      </c>
      <c r="P28">
        <f t="shared" ref="P28" si="18">+O28+1</f>
        <v>12</v>
      </c>
      <c r="Q28">
        <f t="shared" ref="Q28" si="19">+P28+1</f>
        <v>13</v>
      </c>
      <c r="R28">
        <f t="shared" ref="R28" si="20">+Q28+1</f>
        <v>14</v>
      </c>
      <c r="S28">
        <f t="shared" ref="S28" si="21">+R28+1</f>
        <v>15</v>
      </c>
      <c r="T28">
        <f t="shared" ref="T28" si="22">+S28+1</f>
        <v>16</v>
      </c>
      <c r="U28">
        <f t="shared" ref="U28" si="23">+T28+1</f>
        <v>17</v>
      </c>
      <c r="V28">
        <f t="shared" ref="V28" si="24">+U28+1</f>
        <v>18</v>
      </c>
      <c r="W28">
        <f t="shared" ref="W28" si="25">+V28+1</f>
        <v>19</v>
      </c>
      <c r="X28">
        <f t="shared" ref="X28" si="26">+W28+1</f>
        <v>20</v>
      </c>
      <c r="Y28">
        <f t="shared" ref="Y28" si="27">+X28+1</f>
        <v>21</v>
      </c>
      <c r="Z28">
        <f t="shared" ref="Z28" si="28">+Y28+1</f>
        <v>22</v>
      </c>
      <c r="AA28">
        <f t="shared" ref="AA28" si="29">+Z28+1</f>
        <v>23</v>
      </c>
      <c r="AB28">
        <f t="shared" ref="AB28" si="30">+AA28+1</f>
        <v>24</v>
      </c>
      <c r="AC28">
        <f t="shared" ref="AC28" si="31">+AB28+1</f>
        <v>25</v>
      </c>
      <c r="AD28">
        <f t="shared" ref="AD28" si="32">+AC28+1</f>
        <v>26</v>
      </c>
      <c r="AE28">
        <f t="shared" ref="AE28" si="33">+AD28+1</f>
        <v>27</v>
      </c>
      <c r="AF28">
        <f t="shared" ref="AF28" si="34">+AE28+1</f>
        <v>28</v>
      </c>
      <c r="AG28">
        <f t="shared" ref="AG28" si="35">+AF28+1</f>
        <v>29</v>
      </c>
      <c r="AH28">
        <f t="shared" ref="AH28" si="36">+AG28+1</f>
        <v>30</v>
      </c>
      <c r="AI28">
        <f t="shared" ref="AI28" si="37">+AH28+1</f>
        <v>31</v>
      </c>
      <c r="AJ28">
        <f t="shared" ref="AJ28" si="38">+AI28+1</f>
        <v>32</v>
      </c>
      <c r="AK28">
        <f t="shared" ref="AK28" si="39">+AJ28+1</f>
        <v>33</v>
      </c>
      <c r="AL28">
        <f t="shared" ref="AL28" si="40">+AK28+1</f>
        <v>34</v>
      </c>
      <c r="AM28">
        <f t="shared" ref="AM28" si="41">+AL28+1</f>
        <v>35</v>
      </c>
      <c r="AN28">
        <f t="shared" ref="AN28" si="42">+AM28+1</f>
        <v>36</v>
      </c>
      <c r="AO28">
        <f t="shared" ref="AO28" si="43">+AN28+1</f>
        <v>37</v>
      </c>
      <c r="AP28">
        <f t="shared" ref="AP28" si="44">+AO28+1</f>
        <v>38</v>
      </c>
      <c r="AQ28">
        <f t="shared" ref="AQ28" si="45">+AP28+1</f>
        <v>39</v>
      </c>
      <c r="AR28">
        <f t="shared" ref="AR28" si="46">+AQ28+1</f>
        <v>40</v>
      </c>
      <c r="AS28">
        <f t="shared" ref="AS28" si="47">+AR28+1</f>
        <v>41</v>
      </c>
      <c r="AT28">
        <f t="shared" ref="AT28" si="48">+AS28+1</f>
        <v>42</v>
      </c>
      <c r="AU28">
        <f t="shared" ref="AU28" si="49">+AT28+1</f>
        <v>43</v>
      </c>
      <c r="AV28">
        <f t="shared" ref="AV28" si="50">+AU28+1</f>
        <v>44</v>
      </c>
      <c r="AW28">
        <f t="shared" ref="AW28" si="51">+AV28+1</f>
        <v>45</v>
      </c>
      <c r="AX28">
        <f t="shared" ref="AX28" si="52">+AW28+1</f>
        <v>46</v>
      </c>
      <c r="AY28">
        <f t="shared" ref="AY28" si="53">+AX28+1</f>
        <v>47</v>
      </c>
      <c r="AZ28">
        <f t="shared" ref="AZ28" si="54">+AY28+1</f>
        <v>48</v>
      </c>
      <c r="BA28">
        <f t="shared" ref="BA28" si="55">+AZ28+1</f>
        <v>49</v>
      </c>
      <c r="BB28">
        <f t="shared" ref="BB28" si="56">+BA28+1</f>
        <v>50</v>
      </c>
      <c r="BC28">
        <f t="shared" ref="BC28" si="57">+BB28+1</f>
        <v>51</v>
      </c>
      <c r="BD28">
        <f t="shared" ref="BD28" si="58">+BC28+1</f>
        <v>52</v>
      </c>
    </row>
    <row r="29" spans="3:56" x14ac:dyDescent="0.45">
      <c r="D29" t="s">
        <v>1</v>
      </c>
      <c r="E29">
        <v>6</v>
      </c>
      <c r="F29">
        <v>6</v>
      </c>
      <c r="G29">
        <v>7</v>
      </c>
      <c r="H29">
        <v>7</v>
      </c>
      <c r="I29">
        <v>7</v>
      </c>
      <c r="J29">
        <v>7</v>
      </c>
      <c r="K29">
        <v>7</v>
      </c>
      <c r="L29">
        <f>G29+1</f>
        <v>8</v>
      </c>
      <c r="M29">
        <f t="shared" ref="M29" si="59">H29+1</f>
        <v>8</v>
      </c>
      <c r="N29">
        <f t="shared" ref="N29" si="60">I29+1</f>
        <v>8</v>
      </c>
      <c r="O29">
        <f t="shared" ref="O29" si="61">J29+1</f>
        <v>8</v>
      </c>
      <c r="P29">
        <f t="shared" ref="P29" si="62">K29+1</f>
        <v>8</v>
      </c>
      <c r="Q29">
        <f t="shared" ref="Q29" si="63">L29+1</f>
        <v>9</v>
      </c>
      <c r="R29">
        <f t="shared" ref="R29" si="64">M29+1</f>
        <v>9</v>
      </c>
      <c r="S29">
        <f t="shared" ref="S29" si="65">N29+1</f>
        <v>9</v>
      </c>
      <c r="T29">
        <f t="shared" ref="T29" si="66">O29+1</f>
        <v>9</v>
      </c>
      <c r="U29">
        <f t="shared" ref="U29" si="67">P29+1</f>
        <v>9</v>
      </c>
      <c r="V29">
        <f t="shared" ref="V29" si="68">Q29+1</f>
        <v>10</v>
      </c>
      <c r="W29">
        <f t="shared" ref="W29" si="69">R29+1</f>
        <v>10</v>
      </c>
      <c r="X29">
        <f t="shared" ref="X29" si="70">S29+1</f>
        <v>10</v>
      </c>
      <c r="Y29">
        <f t="shared" ref="Y29" si="71">T29+1</f>
        <v>10</v>
      </c>
      <c r="Z29">
        <f t="shared" ref="Z29" si="72">U29+1</f>
        <v>10</v>
      </c>
      <c r="AA29">
        <f t="shared" ref="AA29" si="73">V29+1</f>
        <v>11</v>
      </c>
      <c r="AB29">
        <f t="shared" ref="AB29" si="74">W29+1</f>
        <v>11</v>
      </c>
      <c r="AC29">
        <f t="shared" ref="AC29" si="75">X29+1</f>
        <v>11</v>
      </c>
      <c r="AD29">
        <f t="shared" ref="AD29" si="76">Y29+1</f>
        <v>11</v>
      </c>
      <c r="AE29">
        <f t="shared" ref="AE29" si="77">Z29+1</f>
        <v>11</v>
      </c>
      <c r="AF29">
        <f t="shared" ref="AF29" si="78">AA29+1</f>
        <v>12</v>
      </c>
      <c r="AG29">
        <f t="shared" ref="AG29" si="79">AB29+1</f>
        <v>12</v>
      </c>
      <c r="AH29">
        <f t="shared" ref="AH29" si="80">AC29+1</f>
        <v>12</v>
      </c>
      <c r="AI29">
        <f t="shared" ref="AI29" si="81">AD29+1</f>
        <v>12</v>
      </c>
      <c r="AJ29">
        <f t="shared" ref="AJ29" si="82">AE29+1</f>
        <v>12</v>
      </c>
      <c r="AK29">
        <f t="shared" ref="AK29" si="83">AF29+1</f>
        <v>13</v>
      </c>
      <c r="AL29">
        <f t="shared" ref="AL29" si="84">AG29+1</f>
        <v>13</v>
      </c>
      <c r="AM29">
        <f t="shared" ref="AM29" si="85">AH29+1</f>
        <v>13</v>
      </c>
      <c r="AN29">
        <f t="shared" ref="AN29" si="86">AI29+1</f>
        <v>13</v>
      </c>
      <c r="AO29">
        <f t="shared" ref="AO29" si="87">AJ29+1</f>
        <v>13</v>
      </c>
      <c r="AP29">
        <f t="shared" ref="AP29" si="88">AK29+1</f>
        <v>14</v>
      </c>
      <c r="AQ29">
        <f t="shared" ref="AQ29" si="89">AL29+1</f>
        <v>14</v>
      </c>
      <c r="AR29">
        <f t="shared" ref="AR29" si="90">AM29+1</f>
        <v>14</v>
      </c>
      <c r="AS29">
        <f t="shared" ref="AS29" si="91">AN29+1</f>
        <v>14</v>
      </c>
      <c r="AT29">
        <f t="shared" ref="AT29" si="92">AO29+1</f>
        <v>14</v>
      </c>
      <c r="AU29">
        <f t="shared" ref="AU29" si="93">AP29+1</f>
        <v>15</v>
      </c>
      <c r="AV29">
        <f t="shared" ref="AV29" si="94">AQ29+1</f>
        <v>15</v>
      </c>
      <c r="AW29">
        <f t="shared" ref="AW29" si="95">AR29+1</f>
        <v>15</v>
      </c>
      <c r="AX29">
        <f t="shared" ref="AX29" si="96">AS29+1</f>
        <v>15</v>
      </c>
      <c r="AY29">
        <f t="shared" ref="AY29" si="97">AT29+1</f>
        <v>15</v>
      </c>
      <c r="AZ29">
        <f t="shared" ref="AZ29" si="98">AU29+1</f>
        <v>16</v>
      </c>
      <c r="BA29">
        <f t="shared" ref="BA29" si="99">AV29+1</f>
        <v>16</v>
      </c>
      <c r="BB29">
        <f t="shared" ref="BB29" si="100">AW29+1</f>
        <v>16</v>
      </c>
      <c r="BC29">
        <f t="shared" ref="BC29" si="101">AX29+1</f>
        <v>16</v>
      </c>
      <c r="BD29">
        <f t="shared" ref="BD29" si="102">AY29+1</f>
        <v>16</v>
      </c>
    </row>
    <row r="30" spans="3:56" x14ac:dyDescent="0.45">
      <c r="E30" s="2">
        <v>43555</v>
      </c>
      <c r="F30" s="2">
        <f>EOMONTH(E30,12)</f>
        <v>43921</v>
      </c>
      <c r="G30" s="2">
        <f t="shared" ref="G30" si="103">EOMONTH(F30,12)</f>
        <v>44286</v>
      </c>
      <c r="H30" s="2">
        <f t="shared" ref="H30" si="104">EOMONTH(G30,12)</f>
        <v>44651</v>
      </c>
      <c r="I30" s="2">
        <f t="shared" ref="I30" si="105">EOMONTH(H30,12)</f>
        <v>45016</v>
      </c>
      <c r="J30" s="2">
        <f t="shared" ref="J30" si="106">EOMONTH(I30,12)</f>
        <v>45382</v>
      </c>
      <c r="K30" s="2">
        <f t="shared" ref="K30" si="107">EOMONTH(J30,12)</f>
        <v>45747</v>
      </c>
      <c r="L30" s="2">
        <f t="shared" ref="L30" si="108">EOMONTH(K30,12)</f>
        <v>46112</v>
      </c>
      <c r="M30" s="2">
        <f t="shared" ref="M30" si="109">EOMONTH(L30,12)</f>
        <v>46477</v>
      </c>
      <c r="N30" s="2">
        <f t="shared" ref="N30" si="110">EOMONTH(M30,12)</f>
        <v>46843</v>
      </c>
      <c r="O30" s="2">
        <f t="shared" ref="O30" si="111">EOMONTH(N30,12)</f>
        <v>47208</v>
      </c>
      <c r="P30" s="2">
        <f t="shared" ref="P30" si="112">EOMONTH(O30,12)</f>
        <v>47573</v>
      </c>
      <c r="Q30" s="2">
        <f t="shared" ref="Q30" si="113">EOMONTH(P30,12)</f>
        <v>47938</v>
      </c>
      <c r="R30" s="2">
        <f t="shared" ref="R30" si="114">EOMONTH(Q30,12)</f>
        <v>48304</v>
      </c>
      <c r="S30" s="2">
        <f t="shared" ref="S30" si="115">EOMONTH(R30,12)</f>
        <v>48669</v>
      </c>
      <c r="T30" s="2">
        <f t="shared" ref="T30" si="116">EOMONTH(S30,12)</f>
        <v>49034</v>
      </c>
      <c r="U30" s="2">
        <f t="shared" ref="U30" si="117">EOMONTH(T30,12)</f>
        <v>49399</v>
      </c>
      <c r="V30" s="2">
        <f t="shared" ref="V30" si="118">EOMONTH(U30,12)</f>
        <v>49765</v>
      </c>
      <c r="W30" s="2">
        <f t="shared" ref="W30" si="119">EOMONTH(V30,12)</f>
        <v>50130</v>
      </c>
      <c r="X30" s="2">
        <f t="shared" ref="X30" si="120">EOMONTH(W30,12)</f>
        <v>50495</v>
      </c>
      <c r="Y30" s="2">
        <f t="shared" ref="Y30" si="121">EOMONTH(X30,12)</f>
        <v>50860</v>
      </c>
      <c r="Z30" s="2">
        <f t="shared" ref="Z30" si="122">EOMONTH(Y30,12)</f>
        <v>51226</v>
      </c>
      <c r="AA30" s="2">
        <f t="shared" ref="AA30" si="123">EOMONTH(Z30,12)</f>
        <v>51591</v>
      </c>
      <c r="AB30" s="2">
        <f t="shared" ref="AB30" si="124">EOMONTH(AA30,12)</f>
        <v>51956</v>
      </c>
      <c r="AC30" s="2">
        <f t="shared" ref="AC30" si="125">EOMONTH(AB30,12)</f>
        <v>52321</v>
      </c>
      <c r="AD30" s="2">
        <f t="shared" ref="AD30" si="126">EOMONTH(AC30,12)</f>
        <v>52687</v>
      </c>
      <c r="AE30" s="2">
        <f t="shared" ref="AE30" si="127">EOMONTH(AD30,12)</f>
        <v>53052</v>
      </c>
      <c r="AF30" s="2">
        <f t="shared" ref="AF30" si="128">EOMONTH(AE30,12)</f>
        <v>53417</v>
      </c>
      <c r="AG30" s="2">
        <f t="shared" ref="AG30" si="129">EOMONTH(AF30,12)</f>
        <v>53782</v>
      </c>
      <c r="AH30" s="2">
        <f t="shared" ref="AH30" si="130">EOMONTH(AG30,12)</f>
        <v>54148</v>
      </c>
      <c r="AI30" s="2">
        <f t="shared" ref="AI30" si="131">EOMONTH(AH30,12)</f>
        <v>54513</v>
      </c>
      <c r="AJ30" s="2">
        <f t="shared" ref="AJ30" si="132">EOMONTH(AI30,12)</f>
        <v>54878</v>
      </c>
      <c r="AK30" s="2">
        <f t="shared" ref="AK30" si="133">EOMONTH(AJ30,12)</f>
        <v>55243</v>
      </c>
      <c r="AL30" s="2">
        <f t="shared" ref="AL30" si="134">EOMONTH(AK30,12)</f>
        <v>55609</v>
      </c>
      <c r="AM30" s="2">
        <f t="shared" ref="AM30" si="135">EOMONTH(AL30,12)</f>
        <v>55974</v>
      </c>
      <c r="AN30" s="2">
        <f t="shared" ref="AN30" si="136">EOMONTH(AM30,12)</f>
        <v>56339</v>
      </c>
      <c r="AO30" s="2">
        <f t="shared" ref="AO30" si="137">EOMONTH(AN30,12)</f>
        <v>56704</v>
      </c>
      <c r="AP30" s="2">
        <f t="shared" ref="AP30" si="138">EOMONTH(AO30,12)</f>
        <v>57070</v>
      </c>
      <c r="AQ30" s="2">
        <f t="shared" ref="AQ30" si="139">EOMONTH(AP30,12)</f>
        <v>57435</v>
      </c>
      <c r="AR30" s="2">
        <f t="shared" ref="AR30" si="140">EOMONTH(AQ30,12)</f>
        <v>57800</v>
      </c>
      <c r="AS30" s="2">
        <f t="shared" ref="AS30" si="141">EOMONTH(AR30,12)</f>
        <v>58165</v>
      </c>
      <c r="AT30" s="2">
        <f t="shared" ref="AT30" si="142">EOMONTH(AS30,12)</f>
        <v>58531</v>
      </c>
      <c r="AU30" s="2">
        <f t="shared" ref="AU30" si="143">EOMONTH(AT30,12)</f>
        <v>58896</v>
      </c>
      <c r="AV30" s="2">
        <f t="shared" ref="AV30" si="144">EOMONTH(AU30,12)</f>
        <v>59261</v>
      </c>
      <c r="AW30" s="2">
        <f t="shared" ref="AW30" si="145">EOMONTH(AV30,12)</f>
        <v>59626</v>
      </c>
      <c r="AX30" s="2">
        <f t="shared" ref="AX30" si="146">EOMONTH(AW30,12)</f>
        <v>59992</v>
      </c>
      <c r="AY30" s="2">
        <f t="shared" ref="AY30" si="147">EOMONTH(AX30,12)</f>
        <v>60357</v>
      </c>
      <c r="AZ30" s="2">
        <f t="shared" ref="AZ30" si="148">EOMONTH(AY30,12)</f>
        <v>60722</v>
      </c>
      <c r="BA30" s="2">
        <f t="shared" ref="BA30" si="149">EOMONTH(AZ30,12)</f>
        <v>61087</v>
      </c>
      <c r="BB30" s="2">
        <f t="shared" ref="BB30" si="150">EOMONTH(BA30,12)</f>
        <v>61453</v>
      </c>
      <c r="BC30" s="2">
        <f t="shared" ref="BC30" si="151">EOMONTH(BB30,12)</f>
        <v>61818</v>
      </c>
      <c r="BD30" s="2">
        <f t="shared" ref="BD30" si="152">EOMONTH(BC30,12)</f>
        <v>62183</v>
      </c>
    </row>
    <row r="32" spans="3:56" x14ac:dyDescent="0.45">
      <c r="D32" t="s">
        <v>3</v>
      </c>
      <c r="G32" s="5">
        <v>0</v>
      </c>
      <c r="H32" s="7">
        <f>G36</f>
        <v>0</v>
      </c>
      <c r="I32" s="7">
        <f t="shared" ref="I32" si="153">H36</f>
        <v>0</v>
      </c>
      <c r="J32" s="7">
        <f t="shared" ref="J32" si="154">I36</f>
        <v>0</v>
      </c>
      <c r="K32" s="7">
        <f t="shared" ref="K32" si="155">J36</f>
        <v>0</v>
      </c>
      <c r="L32" s="7">
        <f t="shared" ref="L32" si="156">K36</f>
        <v>0</v>
      </c>
      <c r="M32" s="7">
        <f t="shared" ref="M32" si="157">L36</f>
        <v>0</v>
      </c>
      <c r="N32" s="7">
        <f t="shared" ref="N32" si="158">M36</f>
        <v>0</v>
      </c>
      <c r="O32" s="7">
        <f t="shared" ref="O32" si="159">N36</f>
        <v>0</v>
      </c>
      <c r="P32" s="7">
        <f t="shared" ref="P32" si="160">O36</f>
        <v>0</v>
      </c>
      <c r="Q32" s="7">
        <f t="shared" ref="Q32" si="161">P36</f>
        <v>0</v>
      </c>
      <c r="R32" s="7">
        <f t="shared" ref="R32" si="162">Q36</f>
        <v>0</v>
      </c>
      <c r="S32" s="7">
        <f t="shared" ref="S32" si="163">R36</f>
        <v>0</v>
      </c>
      <c r="T32" s="7">
        <f t="shared" ref="T32" si="164">S36</f>
        <v>0</v>
      </c>
      <c r="U32" s="7">
        <f t="shared" ref="U32" si="165">T36</f>
        <v>0</v>
      </c>
      <c r="V32" s="7">
        <f t="shared" ref="V32" si="166">U36</f>
        <v>0</v>
      </c>
      <c r="W32" s="7">
        <f t="shared" ref="W32" si="167">V36</f>
        <v>0</v>
      </c>
      <c r="X32" s="7">
        <f t="shared" ref="X32" si="168">W36</f>
        <v>0</v>
      </c>
      <c r="Y32" s="7">
        <f t="shared" ref="Y32" si="169">X36</f>
        <v>0</v>
      </c>
      <c r="Z32" s="7">
        <f t="shared" ref="Z32" si="170">Y36</f>
        <v>0</v>
      </c>
      <c r="AA32" s="7">
        <f t="shared" ref="AA32" si="171">Z36</f>
        <v>0</v>
      </c>
      <c r="AB32" s="7">
        <f t="shared" ref="AB32" si="172">AA36</f>
        <v>0</v>
      </c>
      <c r="AC32" s="7">
        <f t="shared" ref="AC32" si="173">AB36</f>
        <v>0</v>
      </c>
      <c r="AD32" s="7">
        <f t="shared" ref="AD32" si="174">AC36</f>
        <v>0</v>
      </c>
      <c r="AE32" s="7">
        <f t="shared" ref="AE32" si="175">AD36</f>
        <v>0</v>
      </c>
      <c r="AF32" s="7">
        <f t="shared" ref="AF32" si="176">AE36</f>
        <v>0</v>
      </c>
      <c r="AG32" s="7">
        <f t="shared" ref="AG32" si="177">AF36</f>
        <v>0</v>
      </c>
      <c r="AH32" s="7">
        <f t="shared" ref="AH32" si="178">AG36</f>
        <v>0</v>
      </c>
      <c r="AI32" s="7">
        <f t="shared" ref="AI32" si="179">AH36</f>
        <v>0</v>
      </c>
      <c r="AJ32" s="7">
        <f t="shared" ref="AJ32" si="180">AI36</f>
        <v>0</v>
      </c>
      <c r="AK32" s="7">
        <f t="shared" ref="AK32" si="181">AJ36</f>
        <v>0</v>
      </c>
      <c r="AL32" s="7">
        <f t="shared" ref="AL32" si="182">AK36</f>
        <v>0</v>
      </c>
      <c r="AM32" s="7">
        <f t="shared" ref="AM32" si="183">AL36</f>
        <v>0</v>
      </c>
      <c r="AN32" s="7">
        <f t="shared" ref="AN32" si="184">AM36</f>
        <v>0</v>
      </c>
      <c r="AO32" s="7">
        <f t="shared" ref="AO32" si="185">AN36</f>
        <v>0</v>
      </c>
      <c r="AP32" s="7">
        <f t="shared" ref="AP32" si="186">AO36</f>
        <v>0</v>
      </c>
      <c r="AQ32" s="7">
        <f t="shared" ref="AQ32" si="187">AP36</f>
        <v>0</v>
      </c>
      <c r="AR32" s="7">
        <f t="shared" ref="AR32" si="188">AQ36</f>
        <v>0</v>
      </c>
      <c r="AS32" s="7">
        <f t="shared" ref="AS32" si="189">AR36</f>
        <v>0</v>
      </c>
      <c r="AT32" s="7">
        <f t="shared" ref="AT32" si="190">AS36</f>
        <v>0</v>
      </c>
      <c r="AU32" s="7">
        <f t="shared" ref="AU32" si="191">AT36</f>
        <v>0</v>
      </c>
      <c r="AV32" s="7">
        <f t="shared" ref="AV32" si="192">AU36</f>
        <v>0</v>
      </c>
      <c r="AW32" s="7">
        <f t="shared" ref="AW32" si="193">AV36</f>
        <v>0</v>
      </c>
      <c r="AX32" s="7">
        <f t="shared" ref="AX32" si="194">AW36</f>
        <v>0</v>
      </c>
      <c r="AY32" s="7">
        <f t="shared" ref="AY32" si="195">AX36</f>
        <v>0</v>
      </c>
      <c r="AZ32" s="7">
        <f t="shared" ref="AZ32" si="196">AY36</f>
        <v>0</v>
      </c>
      <c r="BA32" s="7">
        <f t="shared" ref="BA32" si="197">AZ36</f>
        <v>0</v>
      </c>
      <c r="BB32" s="7">
        <f t="shared" ref="BB32" si="198">BA36</f>
        <v>0</v>
      </c>
      <c r="BC32" s="7">
        <f t="shared" ref="BC32" si="199">BB36</f>
        <v>0</v>
      </c>
      <c r="BD32" s="7">
        <f t="shared" ref="BD32" si="200">BC36</f>
        <v>0</v>
      </c>
    </row>
    <row r="33" spans="1:56" s="9" customFormat="1" x14ac:dyDescent="0.45">
      <c r="A33"/>
      <c r="B33"/>
      <c r="C33"/>
      <c r="D33" t="s">
        <v>4</v>
      </c>
      <c r="E33"/>
      <c r="F33"/>
      <c r="G33" s="5">
        <v>0</v>
      </c>
    </row>
    <row r="34" spans="1:56" s="9" customFormat="1" x14ac:dyDescent="0.45">
      <c r="A34"/>
      <c r="B34"/>
      <c r="C34"/>
      <c r="D34" t="s">
        <v>5</v>
      </c>
      <c r="E34"/>
      <c r="F34"/>
      <c r="G34" s="5">
        <v>0</v>
      </c>
    </row>
    <row r="35" spans="1:56" x14ac:dyDescent="0.45">
      <c r="D35" t="s">
        <v>6</v>
      </c>
      <c r="G35" s="6">
        <f>G32*-G38+-G38*0.5*SUM(G33:G34)</f>
        <v>0</v>
      </c>
      <c r="H35" s="6">
        <f t="shared" ref="H35:BD35" si="201">H32*-H38+-H38*0.5*SUM(H33:H34)</f>
        <v>0</v>
      </c>
      <c r="I35" s="6">
        <f t="shared" si="201"/>
        <v>0</v>
      </c>
      <c r="J35" s="6">
        <f t="shared" si="201"/>
        <v>0</v>
      </c>
      <c r="K35" s="6">
        <f t="shared" si="201"/>
        <v>0</v>
      </c>
      <c r="L35" s="6">
        <f t="shared" si="201"/>
        <v>0</v>
      </c>
      <c r="M35" s="6">
        <f t="shared" si="201"/>
        <v>0</v>
      </c>
      <c r="N35" s="6">
        <f t="shared" si="201"/>
        <v>0</v>
      </c>
      <c r="O35" s="6">
        <f t="shared" si="201"/>
        <v>0</v>
      </c>
      <c r="P35" s="6">
        <f t="shared" si="201"/>
        <v>0</v>
      </c>
      <c r="Q35" s="6">
        <f t="shared" si="201"/>
        <v>0</v>
      </c>
      <c r="R35" s="6">
        <f t="shared" si="201"/>
        <v>0</v>
      </c>
      <c r="S35" s="6">
        <f t="shared" si="201"/>
        <v>0</v>
      </c>
      <c r="T35" s="6">
        <f t="shared" si="201"/>
        <v>0</v>
      </c>
      <c r="U35" s="6">
        <f t="shared" si="201"/>
        <v>0</v>
      </c>
      <c r="V35" s="6">
        <f t="shared" si="201"/>
        <v>0</v>
      </c>
      <c r="W35" s="6">
        <f t="shared" si="201"/>
        <v>0</v>
      </c>
      <c r="X35" s="6">
        <f t="shared" si="201"/>
        <v>0</v>
      </c>
      <c r="Y35" s="6">
        <f t="shared" si="201"/>
        <v>0</v>
      </c>
      <c r="Z35" s="6">
        <f t="shared" si="201"/>
        <v>0</v>
      </c>
      <c r="AA35" s="6">
        <f t="shared" si="201"/>
        <v>0</v>
      </c>
      <c r="AB35" s="6">
        <f t="shared" si="201"/>
        <v>0</v>
      </c>
      <c r="AC35" s="6">
        <f t="shared" si="201"/>
        <v>0</v>
      </c>
      <c r="AD35" s="6">
        <f t="shared" si="201"/>
        <v>0</v>
      </c>
      <c r="AE35" s="6">
        <f t="shared" si="201"/>
        <v>0</v>
      </c>
      <c r="AF35" s="6">
        <f t="shared" si="201"/>
        <v>0</v>
      </c>
      <c r="AG35" s="6">
        <f t="shared" si="201"/>
        <v>0</v>
      </c>
      <c r="AH35" s="6">
        <f t="shared" si="201"/>
        <v>0</v>
      </c>
      <c r="AI35" s="6">
        <f t="shared" si="201"/>
        <v>0</v>
      </c>
      <c r="AJ35" s="6">
        <f t="shared" si="201"/>
        <v>0</v>
      </c>
      <c r="AK35" s="6">
        <f t="shared" si="201"/>
        <v>0</v>
      </c>
      <c r="AL35" s="6">
        <f t="shared" si="201"/>
        <v>0</v>
      </c>
      <c r="AM35" s="6">
        <f t="shared" si="201"/>
        <v>0</v>
      </c>
      <c r="AN35" s="6">
        <f t="shared" si="201"/>
        <v>0</v>
      </c>
      <c r="AO35" s="6">
        <f t="shared" si="201"/>
        <v>0</v>
      </c>
      <c r="AP35" s="6">
        <f t="shared" si="201"/>
        <v>0</v>
      </c>
      <c r="AQ35" s="6">
        <f t="shared" si="201"/>
        <v>0</v>
      </c>
      <c r="AR35" s="6">
        <f t="shared" si="201"/>
        <v>0</v>
      </c>
      <c r="AS35" s="6">
        <f t="shared" si="201"/>
        <v>0</v>
      </c>
      <c r="AT35" s="6">
        <f t="shared" si="201"/>
        <v>0</v>
      </c>
      <c r="AU35" s="6">
        <f t="shared" si="201"/>
        <v>0</v>
      </c>
      <c r="AV35" s="6">
        <f t="shared" si="201"/>
        <v>0</v>
      </c>
      <c r="AW35" s="6">
        <f t="shared" si="201"/>
        <v>0</v>
      </c>
      <c r="AX35" s="6">
        <f t="shared" si="201"/>
        <v>0</v>
      </c>
      <c r="AY35" s="6">
        <f t="shared" si="201"/>
        <v>0</v>
      </c>
      <c r="AZ35" s="6">
        <f t="shared" si="201"/>
        <v>0</v>
      </c>
      <c r="BA35" s="6">
        <f t="shared" si="201"/>
        <v>0</v>
      </c>
      <c r="BB35" s="6">
        <f t="shared" si="201"/>
        <v>0</v>
      </c>
      <c r="BC35" s="6">
        <f t="shared" si="201"/>
        <v>0</v>
      </c>
      <c r="BD35" s="6">
        <f t="shared" si="201"/>
        <v>0</v>
      </c>
    </row>
    <row r="36" spans="1:56" x14ac:dyDescent="0.45">
      <c r="D36" t="s">
        <v>7</v>
      </c>
      <c r="G36" s="8">
        <f>SUM(G32:G35)</f>
        <v>0</v>
      </c>
      <c r="H36" s="8">
        <f t="shared" ref="H36:BD36" si="202">SUM(H32:H35)</f>
        <v>0</v>
      </c>
      <c r="I36" s="8">
        <f t="shared" si="202"/>
        <v>0</v>
      </c>
      <c r="J36" s="8">
        <f t="shared" si="202"/>
        <v>0</v>
      </c>
      <c r="K36" s="8">
        <f t="shared" si="202"/>
        <v>0</v>
      </c>
      <c r="L36" s="8">
        <f t="shared" si="202"/>
        <v>0</v>
      </c>
      <c r="M36" s="8">
        <f t="shared" si="202"/>
        <v>0</v>
      </c>
      <c r="N36" s="8">
        <f t="shared" si="202"/>
        <v>0</v>
      </c>
      <c r="O36" s="8">
        <f t="shared" si="202"/>
        <v>0</v>
      </c>
      <c r="P36" s="8">
        <f t="shared" si="202"/>
        <v>0</v>
      </c>
      <c r="Q36" s="8">
        <f t="shared" si="202"/>
        <v>0</v>
      </c>
      <c r="R36" s="8">
        <f t="shared" si="202"/>
        <v>0</v>
      </c>
      <c r="S36" s="8">
        <f t="shared" si="202"/>
        <v>0</v>
      </c>
      <c r="T36" s="8">
        <f t="shared" si="202"/>
        <v>0</v>
      </c>
      <c r="U36" s="8">
        <f t="shared" si="202"/>
        <v>0</v>
      </c>
      <c r="V36" s="8">
        <f t="shared" si="202"/>
        <v>0</v>
      </c>
      <c r="W36" s="8">
        <f t="shared" si="202"/>
        <v>0</v>
      </c>
      <c r="X36" s="8">
        <f t="shared" si="202"/>
        <v>0</v>
      </c>
      <c r="Y36" s="8">
        <f t="shared" si="202"/>
        <v>0</v>
      </c>
      <c r="Z36" s="8">
        <f t="shared" si="202"/>
        <v>0</v>
      </c>
      <c r="AA36" s="8">
        <f t="shared" si="202"/>
        <v>0</v>
      </c>
      <c r="AB36" s="8">
        <f t="shared" si="202"/>
        <v>0</v>
      </c>
      <c r="AC36" s="8">
        <f t="shared" si="202"/>
        <v>0</v>
      </c>
      <c r="AD36" s="8">
        <f t="shared" si="202"/>
        <v>0</v>
      </c>
      <c r="AE36" s="8">
        <f t="shared" si="202"/>
        <v>0</v>
      </c>
      <c r="AF36" s="8">
        <f t="shared" si="202"/>
        <v>0</v>
      </c>
      <c r="AG36" s="8">
        <f t="shared" si="202"/>
        <v>0</v>
      </c>
      <c r="AH36" s="8">
        <f t="shared" si="202"/>
        <v>0</v>
      </c>
      <c r="AI36" s="8">
        <f t="shared" si="202"/>
        <v>0</v>
      </c>
      <c r="AJ36" s="8">
        <f t="shared" si="202"/>
        <v>0</v>
      </c>
      <c r="AK36" s="8">
        <f t="shared" si="202"/>
        <v>0</v>
      </c>
      <c r="AL36" s="8">
        <f t="shared" si="202"/>
        <v>0</v>
      </c>
      <c r="AM36" s="8">
        <f t="shared" si="202"/>
        <v>0</v>
      </c>
      <c r="AN36" s="8">
        <f t="shared" si="202"/>
        <v>0</v>
      </c>
      <c r="AO36" s="8">
        <f t="shared" si="202"/>
        <v>0</v>
      </c>
      <c r="AP36" s="8">
        <f t="shared" si="202"/>
        <v>0</v>
      </c>
      <c r="AQ36" s="8">
        <f t="shared" si="202"/>
        <v>0</v>
      </c>
      <c r="AR36" s="8">
        <f t="shared" si="202"/>
        <v>0</v>
      </c>
      <c r="AS36" s="8">
        <f t="shared" si="202"/>
        <v>0</v>
      </c>
      <c r="AT36" s="8">
        <f t="shared" si="202"/>
        <v>0</v>
      </c>
      <c r="AU36" s="8">
        <f t="shared" si="202"/>
        <v>0</v>
      </c>
      <c r="AV36" s="8">
        <f t="shared" si="202"/>
        <v>0</v>
      </c>
      <c r="AW36" s="8">
        <f t="shared" si="202"/>
        <v>0</v>
      </c>
      <c r="AX36" s="8">
        <f t="shared" si="202"/>
        <v>0</v>
      </c>
      <c r="AY36" s="8">
        <f t="shared" si="202"/>
        <v>0</v>
      </c>
      <c r="AZ36" s="8">
        <f t="shared" si="202"/>
        <v>0</v>
      </c>
      <c r="BA36" s="8">
        <f t="shared" si="202"/>
        <v>0</v>
      </c>
      <c r="BB36" s="8">
        <f t="shared" si="202"/>
        <v>0</v>
      </c>
      <c r="BC36" s="8">
        <f t="shared" si="202"/>
        <v>0</v>
      </c>
      <c r="BD36" s="8">
        <f t="shared" si="202"/>
        <v>0</v>
      </c>
    </row>
    <row r="38" spans="1:56" x14ac:dyDescent="0.45">
      <c r="D38" t="s">
        <v>8</v>
      </c>
      <c r="E38" s="4">
        <v>5.8000000000000003E-2</v>
      </c>
      <c r="F38" s="4">
        <v>5.8000000000000003E-2</v>
      </c>
      <c r="G38" s="4">
        <v>5.8000000000000003E-2</v>
      </c>
      <c r="H38" s="4">
        <v>5.8000000000000003E-2</v>
      </c>
      <c r="I38" s="4">
        <v>5.8000000000000003E-2</v>
      </c>
      <c r="J38" s="4">
        <v>5.8000000000000003E-2</v>
      </c>
      <c r="K38" s="4">
        <v>5.8000000000000003E-2</v>
      </c>
      <c r="L38" s="4">
        <v>5.8000000000000003E-2</v>
      </c>
      <c r="M38" s="4">
        <v>5.8000000000000003E-2</v>
      </c>
      <c r="N38" s="4">
        <v>5.8000000000000003E-2</v>
      </c>
      <c r="O38" s="4">
        <v>5.8000000000000003E-2</v>
      </c>
      <c r="P38" s="4">
        <v>5.8000000000000003E-2</v>
      </c>
      <c r="Q38" s="4">
        <v>5.8000000000000003E-2</v>
      </c>
      <c r="R38" s="4">
        <v>5.8000000000000003E-2</v>
      </c>
      <c r="S38" s="4">
        <v>5.8000000000000003E-2</v>
      </c>
      <c r="T38" s="4">
        <v>5.8000000000000003E-2</v>
      </c>
      <c r="U38" s="4">
        <v>5.8000000000000003E-2</v>
      </c>
      <c r="V38" s="4">
        <v>5.8000000000000003E-2</v>
      </c>
      <c r="W38" s="4">
        <v>5.8000000000000003E-2</v>
      </c>
      <c r="X38" s="4">
        <v>5.8000000000000003E-2</v>
      </c>
      <c r="Y38" s="4">
        <v>5.8000000000000003E-2</v>
      </c>
      <c r="Z38" s="4">
        <v>5.8000000000000003E-2</v>
      </c>
      <c r="AA38" s="4">
        <v>5.8000000000000003E-2</v>
      </c>
      <c r="AB38" s="4">
        <v>5.8000000000000003E-2</v>
      </c>
      <c r="AC38" s="4">
        <v>5.8000000000000003E-2</v>
      </c>
      <c r="AD38" s="4">
        <v>5.8000000000000003E-2</v>
      </c>
      <c r="AE38" s="4">
        <v>5.8000000000000003E-2</v>
      </c>
      <c r="AF38" s="4">
        <v>5.8000000000000003E-2</v>
      </c>
      <c r="AG38" s="4">
        <v>5.8000000000000003E-2</v>
      </c>
      <c r="AH38" s="4">
        <v>5.8000000000000003E-2</v>
      </c>
      <c r="AI38" s="4">
        <v>5.8000000000000003E-2</v>
      </c>
      <c r="AJ38" s="4">
        <v>5.8000000000000003E-2</v>
      </c>
      <c r="AK38" s="4">
        <v>5.8000000000000003E-2</v>
      </c>
      <c r="AL38" s="4">
        <v>5.8000000000000003E-2</v>
      </c>
      <c r="AM38" s="4">
        <v>5.8000000000000003E-2</v>
      </c>
      <c r="AN38" s="4">
        <v>5.8000000000000003E-2</v>
      </c>
      <c r="AO38" s="4">
        <v>5.8000000000000003E-2</v>
      </c>
      <c r="AP38" s="4">
        <v>5.8000000000000003E-2</v>
      </c>
      <c r="AQ38" s="4">
        <v>5.8000000000000003E-2</v>
      </c>
      <c r="AR38" s="4">
        <v>5.8000000000000003E-2</v>
      </c>
      <c r="AS38" s="4">
        <v>5.8000000000000003E-2</v>
      </c>
      <c r="AT38" s="4">
        <v>5.8000000000000003E-2</v>
      </c>
      <c r="AU38" s="4">
        <v>5.8000000000000003E-2</v>
      </c>
      <c r="AV38" s="4">
        <v>5.8000000000000003E-2</v>
      </c>
      <c r="AW38" s="4">
        <v>5.8000000000000003E-2</v>
      </c>
      <c r="AX38" s="4">
        <v>5.8000000000000003E-2</v>
      </c>
      <c r="AY38" s="4">
        <v>5.8000000000000003E-2</v>
      </c>
      <c r="AZ38" s="4">
        <v>5.8000000000000003E-2</v>
      </c>
      <c r="BA38" s="4">
        <v>5.8000000000000003E-2</v>
      </c>
      <c r="BB38" s="4">
        <v>5.8000000000000003E-2</v>
      </c>
      <c r="BC38" s="4">
        <v>5.8000000000000003E-2</v>
      </c>
      <c r="BD38" s="4">
        <v>5.8000000000000003E-2</v>
      </c>
    </row>
    <row r="40" spans="1:56" x14ac:dyDescent="0.45">
      <c r="D40" t="s">
        <v>9</v>
      </c>
      <c r="G40" s="7">
        <f>AVERAGE(G32,G36)</f>
        <v>0</v>
      </c>
      <c r="H40" s="7">
        <f t="shared" ref="H40:BD40" si="203">AVERAGE(H32,H36)</f>
        <v>0</v>
      </c>
      <c r="I40" s="7">
        <f t="shared" si="203"/>
        <v>0</v>
      </c>
      <c r="J40" s="7">
        <f t="shared" si="203"/>
        <v>0</v>
      </c>
      <c r="K40" s="7">
        <f t="shared" si="203"/>
        <v>0</v>
      </c>
      <c r="L40" s="7">
        <f t="shared" si="203"/>
        <v>0</v>
      </c>
      <c r="M40" s="7">
        <f t="shared" si="203"/>
        <v>0</v>
      </c>
      <c r="N40" s="7">
        <f t="shared" si="203"/>
        <v>0</v>
      </c>
      <c r="O40" s="7">
        <f t="shared" si="203"/>
        <v>0</v>
      </c>
      <c r="P40" s="7">
        <f t="shared" si="203"/>
        <v>0</v>
      </c>
      <c r="Q40" s="7">
        <f t="shared" si="203"/>
        <v>0</v>
      </c>
      <c r="R40" s="7">
        <f t="shared" si="203"/>
        <v>0</v>
      </c>
      <c r="S40" s="7">
        <f t="shared" si="203"/>
        <v>0</v>
      </c>
      <c r="T40" s="7">
        <f t="shared" si="203"/>
        <v>0</v>
      </c>
      <c r="U40" s="7">
        <f t="shared" si="203"/>
        <v>0</v>
      </c>
      <c r="V40" s="7">
        <f t="shared" si="203"/>
        <v>0</v>
      </c>
      <c r="W40" s="7">
        <f t="shared" si="203"/>
        <v>0</v>
      </c>
      <c r="X40" s="7">
        <f t="shared" si="203"/>
        <v>0</v>
      </c>
      <c r="Y40" s="7">
        <f t="shared" si="203"/>
        <v>0</v>
      </c>
      <c r="Z40" s="7">
        <f t="shared" si="203"/>
        <v>0</v>
      </c>
      <c r="AA40" s="7">
        <f t="shared" si="203"/>
        <v>0</v>
      </c>
      <c r="AB40" s="7">
        <f t="shared" si="203"/>
        <v>0</v>
      </c>
      <c r="AC40" s="7">
        <f t="shared" si="203"/>
        <v>0</v>
      </c>
      <c r="AD40" s="7">
        <f t="shared" si="203"/>
        <v>0</v>
      </c>
      <c r="AE40" s="7">
        <f t="shared" si="203"/>
        <v>0</v>
      </c>
      <c r="AF40" s="7">
        <f t="shared" si="203"/>
        <v>0</v>
      </c>
      <c r="AG40" s="7">
        <f t="shared" si="203"/>
        <v>0</v>
      </c>
      <c r="AH40" s="7">
        <f t="shared" si="203"/>
        <v>0</v>
      </c>
      <c r="AI40" s="7">
        <f t="shared" si="203"/>
        <v>0</v>
      </c>
      <c r="AJ40" s="7">
        <f t="shared" si="203"/>
        <v>0</v>
      </c>
      <c r="AK40" s="7">
        <f t="shared" si="203"/>
        <v>0</v>
      </c>
      <c r="AL40" s="7">
        <f t="shared" si="203"/>
        <v>0</v>
      </c>
      <c r="AM40" s="7">
        <f t="shared" si="203"/>
        <v>0</v>
      </c>
      <c r="AN40" s="7">
        <f t="shared" si="203"/>
        <v>0</v>
      </c>
      <c r="AO40" s="7">
        <f t="shared" si="203"/>
        <v>0</v>
      </c>
      <c r="AP40" s="7">
        <f t="shared" si="203"/>
        <v>0</v>
      </c>
      <c r="AQ40" s="7">
        <f t="shared" si="203"/>
        <v>0</v>
      </c>
      <c r="AR40" s="7">
        <f t="shared" si="203"/>
        <v>0</v>
      </c>
      <c r="AS40" s="7">
        <f t="shared" si="203"/>
        <v>0</v>
      </c>
      <c r="AT40" s="7">
        <f t="shared" si="203"/>
        <v>0</v>
      </c>
      <c r="AU40" s="7">
        <f t="shared" si="203"/>
        <v>0</v>
      </c>
      <c r="AV40" s="7">
        <f t="shared" si="203"/>
        <v>0</v>
      </c>
      <c r="AW40" s="7">
        <f t="shared" si="203"/>
        <v>0</v>
      </c>
      <c r="AX40" s="7">
        <f t="shared" si="203"/>
        <v>0</v>
      </c>
      <c r="AY40" s="7">
        <f t="shared" si="203"/>
        <v>0</v>
      </c>
      <c r="AZ40" s="7">
        <f t="shared" si="203"/>
        <v>0</v>
      </c>
      <c r="BA40" s="7">
        <f t="shared" si="203"/>
        <v>0</v>
      </c>
      <c r="BB40" s="7">
        <f t="shared" si="203"/>
        <v>0</v>
      </c>
      <c r="BC40" s="7">
        <f t="shared" si="203"/>
        <v>0</v>
      </c>
      <c r="BD40" s="7">
        <f t="shared" si="203"/>
        <v>0</v>
      </c>
    </row>
    <row r="42" spans="1:56" x14ac:dyDescent="0.45">
      <c r="D42" t="s">
        <v>10</v>
      </c>
      <c r="E42" s="4">
        <v>3.5999999999999997E-2</v>
      </c>
      <c r="F42" s="4">
        <v>3.5999999999999997E-2</v>
      </c>
      <c r="G42" s="4">
        <v>3.5999999999999997E-2</v>
      </c>
      <c r="H42" s="4">
        <v>3.5999999999999997E-2</v>
      </c>
      <c r="I42" s="4">
        <v>3.5999999999999997E-2</v>
      </c>
      <c r="J42" s="4">
        <v>3.5999999999999997E-2</v>
      </c>
      <c r="K42" s="4">
        <v>3.5999999999999997E-2</v>
      </c>
      <c r="L42" s="4">
        <v>3.5999999999999997E-2</v>
      </c>
      <c r="M42" s="4">
        <v>3.5999999999999997E-2</v>
      </c>
      <c r="N42" s="4">
        <v>3.5999999999999997E-2</v>
      </c>
      <c r="O42" s="4">
        <v>3.5999999999999997E-2</v>
      </c>
      <c r="P42" s="4">
        <v>3.5999999999999997E-2</v>
      </c>
      <c r="Q42" s="4">
        <v>3.5999999999999997E-2</v>
      </c>
      <c r="R42" s="4">
        <v>3.5999999999999997E-2</v>
      </c>
      <c r="S42" s="4">
        <v>3.5999999999999997E-2</v>
      </c>
      <c r="T42" s="4">
        <v>3.5999999999999997E-2</v>
      </c>
      <c r="U42" s="4">
        <v>3.5999999999999997E-2</v>
      </c>
      <c r="V42" s="4">
        <v>3.5999999999999997E-2</v>
      </c>
      <c r="W42" s="4">
        <v>3.5999999999999997E-2</v>
      </c>
      <c r="X42" s="4">
        <v>3.5999999999999997E-2</v>
      </c>
      <c r="Y42" s="4">
        <v>3.5999999999999997E-2</v>
      </c>
      <c r="Z42" s="4">
        <v>3.5999999999999997E-2</v>
      </c>
      <c r="AA42" s="4">
        <v>3.5999999999999997E-2</v>
      </c>
      <c r="AB42" s="4">
        <v>3.5999999999999997E-2</v>
      </c>
      <c r="AC42" s="4">
        <v>3.5999999999999997E-2</v>
      </c>
      <c r="AD42" s="4">
        <v>3.5999999999999997E-2</v>
      </c>
      <c r="AE42" s="4">
        <v>3.5999999999999997E-2</v>
      </c>
      <c r="AF42" s="4">
        <v>3.5999999999999997E-2</v>
      </c>
      <c r="AG42" s="4">
        <v>3.5999999999999997E-2</v>
      </c>
      <c r="AH42" s="4">
        <v>3.5999999999999997E-2</v>
      </c>
      <c r="AI42" s="4">
        <v>3.5999999999999997E-2</v>
      </c>
      <c r="AJ42" s="4">
        <v>3.5999999999999997E-2</v>
      </c>
      <c r="AK42" s="4">
        <v>3.5999999999999997E-2</v>
      </c>
      <c r="AL42" s="4">
        <v>3.5999999999999997E-2</v>
      </c>
      <c r="AM42" s="4">
        <v>3.5999999999999997E-2</v>
      </c>
      <c r="AN42" s="4">
        <v>3.5999999999999997E-2</v>
      </c>
      <c r="AO42" s="4">
        <v>3.5999999999999997E-2</v>
      </c>
      <c r="AP42" s="4">
        <v>3.5999999999999997E-2</v>
      </c>
      <c r="AQ42" s="4">
        <v>3.5999999999999997E-2</v>
      </c>
      <c r="AR42" s="4">
        <v>3.5999999999999997E-2</v>
      </c>
      <c r="AS42" s="4">
        <v>3.5999999999999997E-2</v>
      </c>
      <c r="AT42" s="4">
        <v>3.5999999999999997E-2</v>
      </c>
      <c r="AU42" s="4">
        <v>3.5999999999999997E-2</v>
      </c>
      <c r="AV42" s="4">
        <v>3.5999999999999997E-2</v>
      </c>
      <c r="AW42" s="4">
        <v>3.5999999999999997E-2</v>
      </c>
      <c r="AX42" s="4">
        <v>3.5999999999999997E-2</v>
      </c>
      <c r="AY42" s="4">
        <v>3.5999999999999997E-2</v>
      </c>
      <c r="AZ42" s="4">
        <v>3.5999999999999997E-2</v>
      </c>
      <c r="BA42" s="4">
        <v>3.5999999999999997E-2</v>
      </c>
      <c r="BB42" s="4">
        <v>3.5999999999999997E-2</v>
      </c>
      <c r="BC42" s="4">
        <v>3.5999999999999997E-2</v>
      </c>
      <c r="BD42" s="4">
        <v>3.5999999999999997E-2</v>
      </c>
    </row>
    <row r="44" spans="1:56" x14ac:dyDescent="0.45">
      <c r="D44" t="s">
        <v>11</v>
      </c>
      <c r="E44">
        <v>0</v>
      </c>
      <c r="F44">
        <v>0</v>
      </c>
      <c r="G44" s="7">
        <f>G40*G42</f>
        <v>0</v>
      </c>
      <c r="H44" s="7">
        <f t="shared" ref="H44:BD44" si="204">H40*H42</f>
        <v>0</v>
      </c>
      <c r="I44" s="7">
        <f t="shared" si="204"/>
        <v>0</v>
      </c>
      <c r="J44" s="7">
        <f t="shared" si="204"/>
        <v>0</v>
      </c>
      <c r="K44" s="7">
        <f t="shared" si="204"/>
        <v>0</v>
      </c>
      <c r="L44" s="7">
        <f t="shared" si="204"/>
        <v>0</v>
      </c>
      <c r="M44" s="7">
        <f t="shared" si="204"/>
        <v>0</v>
      </c>
      <c r="N44" s="7">
        <f t="shared" si="204"/>
        <v>0</v>
      </c>
      <c r="O44" s="7">
        <f t="shared" si="204"/>
        <v>0</v>
      </c>
      <c r="P44" s="7">
        <f t="shared" si="204"/>
        <v>0</v>
      </c>
      <c r="Q44" s="7">
        <f t="shared" si="204"/>
        <v>0</v>
      </c>
      <c r="R44" s="7">
        <f t="shared" si="204"/>
        <v>0</v>
      </c>
      <c r="S44" s="7">
        <f t="shared" si="204"/>
        <v>0</v>
      </c>
      <c r="T44" s="7">
        <f t="shared" si="204"/>
        <v>0</v>
      </c>
      <c r="U44" s="7">
        <f t="shared" si="204"/>
        <v>0</v>
      </c>
      <c r="V44" s="7">
        <f t="shared" si="204"/>
        <v>0</v>
      </c>
      <c r="W44" s="7">
        <f t="shared" si="204"/>
        <v>0</v>
      </c>
      <c r="X44" s="7">
        <f t="shared" si="204"/>
        <v>0</v>
      </c>
      <c r="Y44" s="7">
        <f t="shared" si="204"/>
        <v>0</v>
      </c>
      <c r="Z44" s="7">
        <f t="shared" si="204"/>
        <v>0</v>
      </c>
      <c r="AA44" s="7">
        <f t="shared" si="204"/>
        <v>0</v>
      </c>
      <c r="AB44" s="7">
        <f t="shared" si="204"/>
        <v>0</v>
      </c>
      <c r="AC44" s="7">
        <f t="shared" si="204"/>
        <v>0</v>
      </c>
      <c r="AD44" s="7">
        <f t="shared" si="204"/>
        <v>0</v>
      </c>
      <c r="AE44" s="7">
        <f t="shared" si="204"/>
        <v>0</v>
      </c>
      <c r="AF44" s="7">
        <f t="shared" si="204"/>
        <v>0</v>
      </c>
      <c r="AG44" s="7">
        <f t="shared" si="204"/>
        <v>0</v>
      </c>
      <c r="AH44" s="7">
        <f t="shared" si="204"/>
        <v>0</v>
      </c>
      <c r="AI44" s="7">
        <f t="shared" si="204"/>
        <v>0</v>
      </c>
      <c r="AJ44" s="7">
        <f t="shared" si="204"/>
        <v>0</v>
      </c>
      <c r="AK44" s="7">
        <f t="shared" si="204"/>
        <v>0</v>
      </c>
      <c r="AL44" s="7">
        <f t="shared" si="204"/>
        <v>0</v>
      </c>
      <c r="AM44" s="7">
        <f t="shared" si="204"/>
        <v>0</v>
      </c>
      <c r="AN44" s="7">
        <f t="shared" si="204"/>
        <v>0</v>
      </c>
      <c r="AO44" s="7">
        <f t="shared" si="204"/>
        <v>0</v>
      </c>
      <c r="AP44" s="7">
        <f t="shared" si="204"/>
        <v>0</v>
      </c>
      <c r="AQ44" s="7">
        <f t="shared" si="204"/>
        <v>0</v>
      </c>
      <c r="AR44" s="7">
        <f t="shared" si="204"/>
        <v>0</v>
      </c>
      <c r="AS44" s="7">
        <f t="shared" si="204"/>
        <v>0</v>
      </c>
      <c r="AT44" s="7">
        <f t="shared" si="204"/>
        <v>0</v>
      </c>
      <c r="AU44" s="7">
        <f t="shared" si="204"/>
        <v>0</v>
      </c>
      <c r="AV44" s="7">
        <f t="shared" si="204"/>
        <v>0</v>
      </c>
      <c r="AW44" s="7">
        <f t="shared" si="204"/>
        <v>0</v>
      </c>
      <c r="AX44" s="7">
        <f t="shared" si="204"/>
        <v>0</v>
      </c>
      <c r="AY44" s="7">
        <f t="shared" si="204"/>
        <v>0</v>
      </c>
      <c r="AZ44" s="7">
        <f t="shared" si="204"/>
        <v>0</v>
      </c>
      <c r="BA44" s="7">
        <f t="shared" si="204"/>
        <v>0</v>
      </c>
      <c r="BB44" s="7">
        <f t="shared" si="204"/>
        <v>0</v>
      </c>
      <c r="BC44" s="7">
        <f t="shared" si="204"/>
        <v>0</v>
      </c>
      <c r="BD44" s="7">
        <f t="shared" si="204"/>
        <v>0</v>
      </c>
    </row>
    <row r="46" spans="1:56" x14ac:dyDescent="0.45">
      <c r="D46" t="s">
        <v>12</v>
      </c>
      <c r="G46" s="5">
        <v>11.21</v>
      </c>
    </row>
    <row r="48" spans="1:56" x14ac:dyDescent="0.45">
      <c r="D48" t="s">
        <v>13</v>
      </c>
      <c r="E48">
        <v>0</v>
      </c>
      <c r="F48">
        <v>0</v>
      </c>
      <c r="G48" s="6">
        <f>-G35+G44+G46</f>
        <v>11.21</v>
      </c>
      <c r="H48" s="6">
        <f t="shared" ref="H48:BD48" si="205">-H35+H44+H46</f>
        <v>0</v>
      </c>
      <c r="I48" s="6">
        <f t="shared" si="205"/>
        <v>0</v>
      </c>
      <c r="J48" s="6">
        <f t="shared" si="205"/>
        <v>0</v>
      </c>
      <c r="K48" s="6">
        <f t="shared" si="205"/>
        <v>0</v>
      </c>
      <c r="L48" s="6">
        <f t="shared" si="205"/>
        <v>0</v>
      </c>
      <c r="M48" s="6">
        <f t="shared" si="205"/>
        <v>0</v>
      </c>
      <c r="N48" s="6">
        <f t="shared" si="205"/>
        <v>0</v>
      </c>
      <c r="O48" s="6">
        <f t="shared" si="205"/>
        <v>0</v>
      </c>
      <c r="P48" s="6">
        <f t="shared" si="205"/>
        <v>0</v>
      </c>
      <c r="Q48" s="6">
        <f t="shared" si="205"/>
        <v>0</v>
      </c>
      <c r="R48" s="6">
        <f t="shared" si="205"/>
        <v>0</v>
      </c>
      <c r="S48" s="6">
        <f t="shared" si="205"/>
        <v>0</v>
      </c>
      <c r="T48" s="6">
        <f t="shared" si="205"/>
        <v>0</v>
      </c>
      <c r="U48" s="6">
        <f t="shared" si="205"/>
        <v>0</v>
      </c>
      <c r="V48" s="6">
        <f t="shared" si="205"/>
        <v>0</v>
      </c>
      <c r="W48" s="6">
        <f t="shared" si="205"/>
        <v>0</v>
      </c>
      <c r="X48" s="6">
        <f t="shared" si="205"/>
        <v>0</v>
      </c>
      <c r="Y48" s="6">
        <f t="shared" si="205"/>
        <v>0</v>
      </c>
      <c r="Z48" s="6">
        <f t="shared" si="205"/>
        <v>0</v>
      </c>
      <c r="AA48" s="6">
        <f t="shared" si="205"/>
        <v>0</v>
      </c>
      <c r="AB48" s="6">
        <f t="shared" si="205"/>
        <v>0</v>
      </c>
      <c r="AC48" s="6">
        <f t="shared" si="205"/>
        <v>0</v>
      </c>
      <c r="AD48" s="6">
        <f t="shared" si="205"/>
        <v>0</v>
      </c>
      <c r="AE48" s="6">
        <f t="shared" si="205"/>
        <v>0</v>
      </c>
      <c r="AF48" s="6">
        <f t="shared" si="205"/>
        <v>0</v>
      </c>
      <c r="AG48" s="6">
        <f t="shared" si="205"/>
        <v>0</v>
      </c>
      <c r="AH48" s="6">
        <f t="shared" si="205"/>
        <v>0</v>
      </c>
      <c r="AI48" s="6">
        <f t="shared" si="205"/>
        <v>0</v>
      </c>
      <c r="AJ48" s="6">
        <f t="shared" si="205"/>
        <v>0</v>
      </c>
      <c r="AK48" s="6">
        <f t="shared" si="205"/>
        <v>0</v>
      </c>
      <c r="AL48" s="6">
        <f t="shared" si="205"/>
        <v>0</v>
      </c>
      <c r="AM48" s="6">
        <f t="shared" si="205"/>
        <v>0</v>
      </c>
      <c r="AN48" s="6">
        <f t="shared" si="205"/>
        <v>0</v>
      </c>
      <c r="AO48" s="6">
        <f t="shared" si="205"/>
        <v>0</v>
      </c>
      <c r="AP48" s="6">
        <f t="shared" si="205"/>
        <v>0</v>
      </c>
      <c r="AQ48" s="6">
        <f t="shared" si="205"/>
        <v>0</v>
      </c>
      <c r="AR48" s="6">
        <f t="shared" si="205"/>
        <v>0</v>
      </c>
      <c r="AS48" s="6">
        <f t="shared" si="205"/>
        <v>0</v>
      </c>
      <c r="AT48" s="6">
        <f t="shared" si="205"/>
        <v>0</v>
      </c>
      <c r="AU48" s="6">
        <f t="shared" si="205"/>
        <v>0</v>
      </c>
      <c r="AV48" s="6">
        <f t="shared" si="205"/>
        <v>0</v>
      </c>
      <c r="AW48" s="6">
        <f t="shared" si="205"/>
        <v>0</v>
      </c>
      <c r="AX48" s="6">
        <f t="shared" si="205"/>
        <v>0</v>
      </c>
      <c r="AY48" s="6">
        <f t="shared" si="205"/>
        <v>0</v>
      </c>
      <c r="AZ48" s="6">
        <f t="shared" si="205"/>
        <v>0</v>
      </c>
      <c r="BA48" s="6">
        <f t="shared" si="205"/>
        <v>0</v>
      </c>
      <c r="BB48" s="6">
        <f t="shared" si="205"/>
        <v>0</v>
      </c>
      <c r="BC48" s="6">
        <f t="shared" si="205"/>
        <v>0</v>
      </c>
      <c r="BD48" s="6">
        <f t="shared" si="205"/>
        <v>0</v>
      </c>
    </row>
    <row r="50" spans="3:56" x14ac:dyDescent="0.45">
      <c r="C50" t="s">
        <v>14</v>
      </c>
      <c r="D50" t="s">
        <v>15</v>
      </c>
      <c r="E50" s="43">
        <f>XNPV(E42,E48:BD48,E30:BD30)</f>
        <v>10.443450683943613</v>
      </c>
    </row>
    <row r="51" spans="3:56" x14ac:dyDescent="0.45">
      <c r="C51" t="s">
        <v>16</v>
      </c>
      <c r="D51" t="s">
        <v>15</v>
      </c>
      <c r="E51" s="43">
        <f>XNPV(E42,E48:K48,E30:K30)</f>
        <v>10.443450683943613</v>
      </c>
    </row>
    <row r="52" spans="3:56" s="44" customFormat="1" x14ac:dyDescent="0.45"/>
    <row r="54" spans="3:56" x14ac:dyDescent="0.45">
      <c r="D54" t="s">
        <v>2</v>
      </c>
      <c r="E54">
        <v>1</v>
      </c>
      <c r="F54">
        <f>+E54+1</f>
        <v>2</v>
      </c>
      <c r="G54">
        <f t="shared" ref="G54" si="206">+F54+1</f>
        <v>3</v>
      </c>
      <c r="H54">
        <f t="shared" ref="H54" si="207">+G54+1</f>
        <v>4</v>
      </c>
      <c r="I54">
        <f t="shared" ref="I54" si="208">+H54+1</f>
        <v>5</v>
      </c>
      <c r="J54">
        <f t="shared" ref="J54" si="209">+I54+1</f>
        <v>6</v>
      </c>
      <c r="K54">
        <f t="shared" ref="K54" si="210">+J54+1</f>
        <v>7</v>
      </c>
      <c r="L54">
        <f t="shared" ref="L54" si="211">+K54+1</f>
        <v>8</v>
      </c>
      <c r="M54">
        <f t="shared" ref="M54" si="212">+L54+1</f>
        <v>9</v>
      </c>
      <c r="N54">
        <f t="shared" ref="N54" si="213">+M54+1</f>
        <v>10</v>
      </c>
      <c r="O54">
        <f t="shared" ref="O54" si="214">+N54+1</f>
        <v>11</v>
      </c>
      <c r="P54">
        <f t="shared" ref="P54" si="215">+O54+1</f>
        <v>12</v>
      </c>
      <c r="Q54">
        <f t="shared" ref="Q54" si="216">+P54+1</f>
        <v>13</v>
      </c>
      <c r="R54">
        <f t="shared" ref="R54" si="217">+Q54+1</f>
        <v>14</v>
      </c>
      <c r="S54">
        <f t="shared" ref="S54" si="218">+R54+1</f>
        <v>15</v>
      </c>
      <c r="T54">
        <f t="shared" ref="T54" si="219">+S54+1</f>
        <v>16</v>
      </c>
      <c r="U54">
        <f t="shared" ref="U54" si="220">+T54+1</f>
        <v>17</v>
      </c>
      <c r="V54">
        <f t="shared" ref="V54" si="221">+U54+1</f>
        <v>18</v>
      </c>
      <c r="W54">
        <f t="shared" ref="W54" si="222">+V54+1</f>
        <v>19</v>
      </c>
      <c r="X54">
        <f t="shared" ref="X54" si="223">+W54+1</f>
        <v>20</v>
      </c>
      <c r="Y54">
        <f t="shared" ref="Y54" si="224">+X54+1</f>
        <v>21</v>
      </c>
      <c r="Z54">
        <f t="shared" ref="Z54" si="225">+Y54+1</f>
        <v>22</v>
      </c>
      <c r="AA54">
        <f t="shared" ref="AA54" si="226">+Z54+1</f>
        <v>23</v>
      </c>
      <c r="AB54">
        <f t="shared" ref="AB54" si="227">+AA54+1</f>
        <v>24</v>
      </c>
      <c r="AC54">
        <f t="shared" ref="AC54" si="228">+AB54+1</f>
        <v>25</v>
      </c>
      <c r="AD54">
        <f t="shared" ref="AD54" si="229">+AC54+1</f>
        <v>26</v>
      </c>
      <c r="AE54">
        <f t="shared" ref="AE54" si="230">+AD54+1</f>
        <v>27</v>
      </c>
      <c r="AF54">
        <f t="shared" ref="AF54" si="231">+AE54+1</f>
        <v>28</v>
      </c>
      <c r="AG54">
        <f t="shared" ref="AG54" si="232">+AF54+1</f>
        <v>29</v>
      </c>
      <c r="AH54">
        <f t="shared" ref="AH54" si="233">+AG54+1</f>
        <v>30</v>
      </c>
      <c r="AI54">
        <f t="shared" ref="AI54" si="234">+AH54+1</f>
        <v>31</v>
      </c>
      <c r="AJ54">
        <f t="shared" ref="AJ54" si="235">+AI54+1</f>
        <v>32</v>
      </c>
      <c r="AK54">
        <f t="shared" ref="AK54" si="236">+AJ54+1</f>
        <v>33</v>
      </c>
      <c r="AL54">
        <f t="shared" ref="AL54" si="237">+AK54+1</f>
        <v>34</v>
      </c>
      <c r="AM54">
        <f t="shared" ref="AM54" si="238">+AL54+1</f>
        <v>35</v>
      </c>
      <c r="AN54">
        <f t="shared" ref="AN54" si="239">+AM54+1</f>
        <v>36</v>
      </c>
      <c r="AO54">
        <f t="shared" ref="AO54" si="240">+AN54+1</f>
        <v>37</v>
      </c>
      <c r="AP54">
        <f t="shared" ref="AP54" si="241">+AO54+1</f>
        <v>38</v>
      </c>
      <c r="AQ54">
        <f t="shared" ref="AQ54" si="242">+AP54+1</f>
        <v>39</v>
      </c>
      <c r="AR54">
        <f t="shared" ref="AR54" si="243">+AQ54+1</f>
        <v>40</v>
      </c>
      <c r="AS54">
        <f t="shared" ref="AS54" si="244">+AR54+1</f>
        <v>41</v>
      </c>
      <c r="AT54">
        <f t="shared" ref="AT54" si="245">+AS54+1</f>
        <v>42</v>
      </c>
      <c r="AU54">
        <f t="shared" ref="AU54" si="246">+AT54+1</f>
        <v>43</v>
      </c>
      <c r="AV54">
        <f t="shared" ref="AV54" si="247">+AU54+1</f>
        <v>44</v>
      </c>
      <c r="AW54">
        <f t="shared" ref="AW54" si="248">+AV54+1</f>
        <v>45</v>
      </c>
      <c r="AX54">
        <f t="shared" ref="AX54" si="249">+AW54+1</f>
        <v>46</v>
      </c>
      <c r="AY54">
        <f t="shared" ref="AY54" si="250">+AX54+1</f>
        <v>47</v>
      </c>
      <c r="AZ54">
        <f t="shared" ref="AZ54" si="251">+AY54+1</f>
        <v>48</v>
      </c>
      <c r="BA54">
        <f t="shared" ref="BA54" si="252">+AZ54+1</f>
        <v>49</v>
      </c>
      <c r="BB54">
        <f t="shared" ref="BB54" si="253">+BA54+1</f>
        <v>50</v>
      </c>
      <c r="BC54">
        <f t="shared" ref="BC54" si="254">+BB54+1</f>
        <v>51</v>
      </c>
      <c r="BD54">
        <f t="shared" ref="BD54" si="255">+BC54+1</f>
        <v>52</v>
      </c>
    </row>
    <row r="55" spans="3:56" x14ac:dyDescent="0.45">
      <c r="D55" t="s">
        <v>1</v>
      </c>
      <c r="E55">
        <v>6</v>
      </c>
      <c r="F55">
        <v>6</v>
      </c>
      <c r="G55">
        <v>7</v>
      </c>
      <c r="H55">
        <v>7</v>
      </c>
      <c r="I55">
        <v>7</v>
      </c>
      <c r="J55">
        <v>7</v>
      </c>
      <c r="K55">
        <v>7</v>
      </c>
      <c r="L55">
        <f>G55+1</f>
        <v>8</v>
      </c>
      <c r="M55">
        <f t="shared" ref="M55" si="256">H55+1</f>
        <v>8</v>
      </c>
      <c r="N55">
        <f t="shared" ref="N55" si="257">I55+1</f>
        <v>8</v>
      </c>
      <c r="O55">
        <f t="shared" ref="O55" si="258">J55+1</f>
        <v>8</v>
      </c>
      <c r="P55">
        <f t="shared" ref="P55" si="259">K55+1</f>
        <v>8</v>
      </c>
      <c r="Q55">
        <f t="shared" ref="Q55" si="260">L55+1</f>
        <v>9</v>
      </c>
      <c r="R55">
        <f t="shared" ref="R55" si="261">M55+1</f>
        <v>9</v>
      </c>
      <c r="S55">
        <f t="shared" ref="S55" si="262">N55+1</f>
        <v>9</v>
      </c>
      <c r="T55">
        <f t="shared" ref="T55" si="263">O55+1</f>
        <v>9</v>
      </c>
      <c r="U55">
        <f t="shared" ref="U55" si="264">P55+1</f>
        <v>9</v>
      </c>
      <c r="V55">
        <f t="shared" ref="V55" si="265">Q55+1</f>
        <v>10</v>
      </c>
      <c r="W55">
        <f t="shared" ref="W55" si="266">R55+1</f>
        <v>10</v>
      </c>
      <c r="X55">
        <f t="shared" ref="X55" si="267">S55+1</f>
        <v>10</v>
      </c>
      <c r="Y55">
        <f t="shared" ref="Y55" si="268">T55+1</f>
        <v>10</v>
      </c>
      <c r="Z55">
        <f t="shared" ref="Z55" si="269">U55+1</f>
        <v>10</v>
      </c>
      <c r="AA55">
        <f t="shared" ref="AA55" si="270">V55+1</f>
        <v>11</v>
      </c>
      <c r="AB55">
        <f t="shared" ref="AB55" si="271">W55+1</f>
        <v>11</v>
      </c>
      <c r="AC55">
        <f t="shared" ref="AC55" si="272">X55+1</f>
        <v>11</v>
      </c>
      <c r="AD55">
        <f t="shared" ref="AD55" si="273">Y55+1</f>
        <v>11</v>
      </c>
      <c r="AE55">
        <f t="shared" ref="AE55" si="274">Z55+1</f>
        <v>11</v>
      </c>
      <c r="AF55">
        <f t="shared" ref="AF55" si="275">AA55+1</f>
        <v>12</v>
      </c>
      <c r="AG55">
        <f t="shared" ref="AG55" si="276">AB55+1</f>
        <v>12</v>
      </c>
      <c r="AH55">
        <f t="shared" ref="AH55" si="277">AC55+1</f>
        <v>12</v>
      </c>
      <c r="AI55">
        <f t="shared" ref="AI55" si="278">AD55+1</f>
        <v>12</v>
      </c>
      <c r="AJ55">
        <f t="shared" ref="AJ55" si="279">AE55+1</f>
        <v>12</v>
      </c>
      <c r="AK55">
        <f t="shared" ref="AK55" si="280">AF55+1</f>
        <v>13</v>
      </c>
      <c r="AL55">
        <f t="shared" ref="AL55" si="281">AG55+1</f>
        <v>13</v>
      </c>
      <c r="AM55">
        <f t="shared" ref="AM55" si="282">AH55+1</f>
        <v>13</v>
      </c>
      <c r="AN55">
        <f t="shared" ref="AN55" si="283">AI55+1</f>
        <v>13</v>
      </c>
      <c r="AO55">
        <f t="shared" ref="AO55" si="284">AJ55+1</f>
        <v>13</v>
      </c>
      <c r="AP55">
        <f t="shared" ref="AP55" si="285">AK55+1</f>
        <v>14</v>
      </c>
      <c r="AQ55">
        <f t="shared" ref="AQ55" si="286">AL55+1</f>
        <v>14</v>
      </c>
      <c r="AR55">
        <f t="shared" ref="AR55" si="287">AM55+1</f>
        <v>14</v>
      </c>
      <c r="AS55">
        <f t="shared" ref="AS55" si="288">AN55+1</f>
        <v>14</v>
      </c>
      <c r="AT55">
        <f t="shared" ref="AT55" si="289">AO55+1</f>
        <v>14</v>
      </c>
      <c r="AU55">
        <f t="shared" ref="AU55" si="290">AP55+1</f>
        <v>15</v>
      </c>
      <c r="AV55">
        <f t="shared" ref="AV55" si="291">AQ55+1</f>
        <v>15</v>
      </c>
      <c r="AW55">
        <f t="shared" ref="AW55" si="292">AR55+1</f>
        <v>15</v>
      </c>
      <c r="AX55">
        <f t="shared" ref="AX55" si="293">AS55+1</f>
        <v>15</v>
      </c>
      <c r="AY55">
        <f t="shared" ref="AY55" si="294">AT55+1</f>
        <v>15</v>
      </c>
      <c r="AZ55">
        <f t="shared" ref="AZ55" si="295">AU55+1</f>
        <v>16</v>
      </c>
      <c r="BA55">
        <f t="shared" ref="BA55" si="296">AV55+1</f>
        <v>16</v>
      </c>
      <c r="BB55">
        <f t="shared" ref="BB55" si="297">AW55+1</f>
        <v>16</v>
      </c>
      <c r="BC55">
        <f t="shared" ref="BC55" si="298">AX55+1</f>
        <v>16</v>
      </c>
      <c r="BD55">
        <f t="shared" ref="BD55" si="299">AY55+1</f>
        <v>16</v>
      </c>
    </row>
    <row r="56" spans="3:56" x14ac:dyDescent="0.45">
      <c r="E56" s="2">
        <v>43555</v>
      </c>
      <c r="F56" s="2">
        <f>EOMONTH(E56,12)</f>
        <v>43921</v>
      </c>
      <c r="G56" s="2">
        <f t="shared" ref="G56" si="300">EOMONTH(F56,12)</f>
        <v>44286</v>
      </c>
      <c r="H56" s="2">
        <f t="shared" ref="H56" si="301">EOMONTH(G56,12)</f>
        <v>44651</v>
      </c>
      <c r="I56" s="2">
        <f t="shared" ref="I56" si="302">EOMONTH(H56,12)</f>
        <v>45016</v>
      </c>
      <c r="J56" s="2">
        <f t="shared" ref="J56" si="303">EOMONTH(I56,12)</f>
        <v>45382</v>
      </c>
      <c r="K56" s="2">
        <f t="shared" ref="K56" si="304">EOMONTH(J56,12)</f>
        <v>45747</v>
      </c>
      <c r="L56" s="2">
        <f t="shared" ref="L56" si="305">EOMONTH(K56,12)</f>
        <v>46112</v>
      </c>
      <c r="M56" s="2">
        <f t="shared" ref="M56" si="306">EOMONTH(L56,12)</f>
        <v>46477</v>
      </c>
      <c r="N56" s="2">
        <f t="shared" ref="N56" si="307">EOMONTH(M56,12)</f>
        <v>46843</v>
      </c>
      <c r="O56" s="2">
        <f t="shared" ref="O56" si="308">EOMONTH(N56,12)</f>
        <v>47208</v>
      </c>
      <c r="P56" s="2">
        <f t="shared" ref="P56" si="309">EOMONTH(O56,12)</f>
        <v>47573</v>
      </c>
      <c r="Q56" s="2">
        <f t="shared" ref="Q56" si="310">EOMONTH(P56,12)</f>
        <v>47938</v>
      </c>
      <c r="R56" s="2">
        <f t="shared" ref="R56" si="311">EOMONTH(Q56,12)</f>
        <v>48304</v>
      </c>
      <c r="S56" s="2">
        <f t="shared" ref="S56" si="312">EOMONTH(R56,12)</f>
        <v>48669</v>
      </c>
      <c r="T56" s="2">
        <f t="shared" ref="T56" si="313">EOMONTH(S56,12)</f>
        <v>49034</v>
      </c>
      <c r="U56" s="2">
        <f t="shared" ref="U56" si="314">EOMONTH(T56,12)</f>
        <v>49399</v>
      </c>
      <c r="V56" s="2">
        <f t="shared" ref="V56" si="315">EOMONTH(U56,12)</f>
        <v>49765</v>
      </c>
      <c r="W56" s="2">
        <f t="shared" ref="W56" si="316">EOMONTH(V56,12)</f>
        <v>50130</v>
      </c>
      <c r="X56" s="2">
        <f t="shared" ref="X56" si="317">EOMONTH(W56,12)</f>
        <v>50495</v>
      </c>
      <c r="Y56" s="2">
        <f t="shared" ref="Y56" si="318">EOMONTH(X56,12)</f>
        <v>50860</v>
      </c>
      <c r="Z56" s="2">
        <f t="shared" ref="Z56" si="319">EOMONTH(Y56,12)</f>
        <v>51226</v>
      </c>
      <c r="AA56" s="2">
        <f t="shared" ref="AA56" si="320">EOMONTH(Z56,12)</f>
        <v>51591</v>
      </c>
      <c r="AB56" s="2">
        <f t="shared" ref="AB56" si="321">EOMONTH(AA56,12)</f>
        <v>51956</v>
      </c>
      <c r="AC56" s="2">
        <f t="shared" ref="AC56" si="322">EOMONTH(AB56,12)</f>
        <v>52321</v>
      </c>
      <c r="AD56" s="2">
        <f t="shared" ref="AD56" si="323">EOMONTH(AC56,12)</f>
        <v>52687</v>
      </c>
      <c r="AE56" s="2">
        <f t="shared" ref="AE56" si="324">EOMONTH(AD56,12)</f>
        <v>53052</v>
      </c>
      <c r="AF56" s="2">
        <f t="shared" ref="AF56" si="325">EOMONTH(AE56,12)</f>
        <v>53417</v>
      </c>
      <c r="AG56" s="2">
        <f t="shared" ref="AG56" si="326">EOMONTH(AF56,12)</f>
        <v>53782</v>
      </c>
      <c r="AH56" s="2">
        <f t="shared" ref="AH56" si="327">EOMONTH(AG56,12)</f>
        <v>54148</v>
      </c>
      <c r="AI56" s="2">
        <f t="shared" ref="AI56" si="328">EOMONTH(AH56,12)</f>
        <v>54513</v>
      </c>
      <c r="AJ56" s="2">
        <f t="shared" ref="AJ56" si="329">EOMONTH(AI56,12)</f>
        <v>54878</v>
      </c>
      <c r="AK56" s="2">
        <f t="shared" ref="AK56" si="330">EOMONTH(AJ56,12)</f>
        <v>55243</v>
      </c>
      <c r="AL56" s="2">
        <f t="shared" ref="AL56" si="331">EOMONTH(AK56,12)</f>
        <v>55609</v>
      </c>
      <c r="AM56" s="2">
        <f t="shared" ref="AM56" si="332">EOMONTH(AL56,12)</f>
        <v>55974</v>
      </c>
      <c r="AN56" s="2">
        <f t="shared" ref="AN56" si="333">EOMONTH(AM56,12)</f>
        <v>56339</v>
      </c>
      <c r="AO56" s="2">
        <f t="shared" ref="AO56" si="334">EOMONTH(AN56,12)</f>
        <v>56704</v>
      </c>
      <c r="AP56" s="2">
        <f t="shared" ref="AP56" si="335">EOMONTH(AO56,12)</f>
        <v>57070</v>
      </c>
      <c r="AQ56" s="2">
        <f t="shared" ref="AQ56" si="336">EOMONTH(AP56,12)</f>
        <v>57435</v>
      </c>
      <c r="AR56" s="2">
        <f t="shared" ref="AR56" si="337">EOMONTH(AQ56,12)</f>
        <v>57800</v>
      </c>
      <c r="AS56" s="2">
        <f t="shared" ref="AS56" si="338">EOMONTH(AR56,12)</f>
        <v>58165</v>
      </c>
      <c r="AT56" s="2">
        <f t="shared" ref="AT56" si="339">EOMONTH(AS56,12)</f>
        <v>58531</v>
      </c>
      <c r="AU56" s="2">
        <f t="shared" ref="AU56" si="340">EOMONTH(AT56,12)</f>
        <v>58896</v>
      </c>
      <c r="AV56" s="2">
        <f t="shared" ref="AV56" si="341">EOMONTH(AU56,12)</f>
        <v>59261</v>
      </c>
      <c r="AW56" s="2">
        <f t="shared" ref="AW56" si="342">EOMONTH(AV56,12)</f>
        <v>59626</v>
      </c>
      <c r="AX56" s="2">
        <f t="shared" ref="AX56" si="343">EOMONTH(AW56,12)</f>
        <v>59992</v>
      </c>
      <c r="AY56" s="2">
        <f t="shared" ref="AY56" si="344">EOMONTH(AX56,12)</f>
        <v>60357</v>
      </c>
      <c r="AZ56" s="2">
        <f t="shared" ref="AZ56" si="345">EOMONTH(AY56,12)</f>
        <v>60722</v>
      </c>
      <c r="BA56" s="2">
        <f t="shared" ref="BA56" si="346">EOMONTH(AZ56,12)</f>
        <v>61087</v>
      </c>
      <c r="BB56" s="2">
        <f t="shared" ref="BB56" si="347">EOMONTH(BA56,12)</f>
        <v>61453</v>
      </c>
      <c r="BC56" s="2">
        <f t="shared" ref="BC56" si="348">EOMONTH(BB56,12)</f>
        <v>61818</v>
      </c>
      <c r="BD56" s="2">
        <f t="shared" ref="BD56" si="349">EOMONTH(BC56,12)</f>
        <v>62183</v>
      </c>
    </row>
    <row r="58" spans="3:56" x14ac:dyDescent="0.45">
      <c r="D58" t="s">
        <v>12</v>
      </c>
      <c r="G58" s="5">
        <v>16</v>
      </c>
      <c r="H58" s="5">
        <v>16</v>
      </c>
      <c r="I58" s="5">
        <v>16</v>
      </c>
      <c r="J58" s="5">
        <v>16</v>
      </c>
      <c r="K58" s="5">
        <v>16</v>
      </c>
    </row>
    <row r="60" spans="3:56" x14ac:dyDescent="0.45">
      <c r="D60" t="s">
        <v>13</v>
      </c>
      <c r="E60">
        <v>0</v>
      </c>
      <c r="F60">
        <v>0</v>
      </c>
      <c r="G60" s="6">
        <f>+G58</f>
        <v>16</v>
      </c>
      <c r="H60" s="6">
        <f t="shared" ref="H60:BD60" si="350">+H58</f>
        <v>16</v>
      </c>
      <c r="I60" s="6">
        <f t="shared" si="350"/>
        <v>16</v>
      </c>
      <c r="J60" s="6">
        <f t="shared" si="350"/>
        <v>16</v>
      </c>
      <c r="K60" s="6">
        <f t="shared" si="350"/>
        <v>16</v>
      </c>
      <c r="L60" s="6">
        <f t="shared" si="350"/>
        <v>0</v>
      </c>
      <c r="M60" s="6">
        <f t="shared" si="350"/>
        <v>0</v>
      </c>
      <c r="N60" s="6">
        <f t="shared" si="350"/>
        <v>0</v>
      </c>
      <c r="O60" s="6">
        <f t="shared" si="350"/>
        <v>0</v>
      </c>
      <c r="P60" s="6">
        <f t="shared" si="350"/>
        <v>0</v>
      </c>
      <c r="Q60" s="6">
        <f t="shared" si="350"/>
        <v>0</v>
      </c>
      <c r="R60" s="6">
        <f t="shared" si="350"/>
        <v>0</v>
      </c>
      <c r="S60" s="6">
        <f t="shared" si="350"/>
        <v>0</v>
      </c>
      <c r="T60" s="6">
        <f t="shared" si="350"/>
        <v>0</v>
      </c>
      <c r="U60" s="6">
        <f t="shared" si="350"/>
        <v>0</v>
      </c>
      <c r="V60" s="6">
        <f t="shared" si="350"/>
        <v>0</v>
      </c>
      <c r="W60" s="6">
        <f t="shared" si="350"/>
        <v>0</v>
      </c>
      <c r="X60" s="6">
        <f t="shared" si="350"/>
        <v>0</v>
      </c>
      <c r="Y60" s="6">
        <f t="shared" si="350"/>
        <v>0</v>
      </c>
      <c r="Z60" s="6">
        <f t="shared" si="350"/>
        <v>0</v>
      </c>
      <c r="AA60" s="6">
        <f t="shared" si="350"/>
        <v>0</v>
      </c>
      <c r="AB60" s="6">
        <f t="shared" si="350"/>
        <v>0</v>
      </c>
      <c r="AC60" s="6">
        <f t="shared" si="350"/>
        <v>0</v>
      </c>
      <c r="AD60" s="6">
        <f t="shared" si="350"/>
        <v>0</v>
      </c>
      <c r="AE60" s="6">
        <f t="shared" si="350"/>
        <v>0</v>
      </c>
      <c r="AF60" s="6">
        <f t="shared" si="350"/>
        <v>0</v>
      </c>
      <c r="AG60" s="6">
        <f t="shared" si="350"/>
        <v>0</v>
      </c>
      <c r="AH60" s="6">
        <f t="shared" si="350"/>
        <v>0</v>
      </c>
      <c r="AI60" s="6">
        <f t="shared" si="350"/>
        <v>0</v>
      </c>
      <c r="AJ60" s="6">
        <f t="shared" si="350"/>
        <v>0</v>
      </c>
      <c r="AK60" s="6">
        <f t="shared" si="350"/>
        <v>0</v>
      </c>
      <c r="AL60" s="6">
        <f t="shared" si="350"/>
        <v>0</v>
      </c>
      <c r="AM60" s="6">
        <f t="shared" si="350"/>
        <v>0</v>
      </c>
      <c r="AN60" s="6">
        <f t="shared" si="350"/>
        <v>0</v>
      </c>
      <c r="AO60" s="6">
        <f t="shared" si="350"/>
        <v>0</v>
      </c>
      <c r="AP60" s="6">
        <f t="shared" si="350"/>
        <v>0</v>
      </c>
      <c r="AQ60" s="6">
        <f t="shared" si="350"/>
        <v>0</v>
      </c>
      <c r="AR60" s="6">
        <f t="shared" si="350"/>
        <v>0</v>
      </c>
      <c r="AS60" s="6">
        <f t="shared" si="350"/>
        <v>0</v>
      </c>
      <c r="AT60" s="6">
        <f t="shared" si="350"/>
        <v>0</v>
      </c>
      <c r="AU60" s="6">
        <f t="shared" si="350"/>
        <v>0</v>
      </c>
      <c r="AV60" s="6">
        <f t="shared" si="350"/>
        <v>0</v>
      </c>
      <c r="AW60" s="6">
        <f t="shared" si="350"/>
        <v>0</v>
      </c>
      <c r="AX60" s="6">
        <f t="shared" si="350"/>
        <v>0</v>
      </c>
      <c r="AY60" s="6">
        <f t="shared" si="350"/>
        <v>0</v>
      </c>
      <c r="AZ60" s="6">
        <f t="shared" si="350"/>
        <v>0</v>
      </c>
      <c r="BA60" s="6">
        <f t="shared" si="350"/>
        <v>0</v>
      </c>
      <c r="BB60" s="6">
        <f t="shared" si="350"/>
        <v>0</v>
      </c>
      <c r="BC60" s="6">
        <f t="shared" si="350"/>
        <v>0</v>
      </c>
      <c r="BD60" s="6">
        <f t="shared" si="350"/>
        <v>0</v>
      </c>
    </row>
    <row r="62" spans="3:56" x14ac:dyDescent="0.45">
      <c r="C62" t="s">
        <v>14</v>
      </c>
      <c r="D62" t="s">
        <v>15</v>
      </c>
      <c r="E62" s="43">
        <f>XNPV(E42,E60:BD60,E56:BD56)</f>
        <v>69.524203548510087</v>
      </c>
    </row>
    <row r="63" spans="3:56" x14ac:dyDescent="0.45">
      <c r="C63" t="s">
        <v>16</v>
      </c>
      <c r="D63" t="s">
        <v>15</v>
      </c>
      <c r="E63" s="43">
        <f>XNPV(E42,E60:K60,E56:K56)</f>
        <v>69.524203548510087</v>
      </c>
    </row>
    <row r="64" spans="3:56" s="44" customFormat="1" x14ac:dyDescent="0.45"/>
    <row r="66" spans="3:56" x14ac:dyDescent="0.45">
      <c r="D66" t="s">
        <v>2</v>
      </c>
      <c r="E66">
        <v>1</v>
      </c>
      <c r="F66">
        <f>+E66+1</f>
        <v>2</v>
      </c>
      <c r="G66">
        <f t="shared" ref="G66" si="351">+F66+1</f>
        <v>3</v>
      </c>
      <c r="H66">
        <f t="shared" ref="H66" si="352">+G66+1</f>
        <v>4</v>
      </c>
      <c r="I66">
        <f t="shared" ref="I66" si="353">+H66+1</f>
        <v>5</v>
      </c>
      <c r="J66">
        <f t="shared" ref="J66" si="354">+I66+1</f>
        <v>6</v>
      </c>
      <c r="K66">
        <f t="shared" ref="K66" si="355">+J66+1</f>
        <v>7</v>
      </c>
      <c r="L66">
        <f t="shared" ref="L66" si="356">+K66+1</f>
        <v>8</v>
      </c>
      <c r="M66">
        <f t="shared" ref="M66" si="357">+L66+1</f>
        <v>9</v>
      </c>
      <c r="N66">
        <f t="shared" ref="N66" si="358">+M66+1</f>
        <v>10</v>
      </c>
      <c r="O66">
        <f t="shared" ref="O66" si="359">+N66+1</f>
        <v>11</v>
      </c>
      <c r="P66">
        <f t="shared" ref="P66" si="360">+O66+1</f>
        <v>12</v>
      </c>
      <c r="Q66">
        <f t="shared" ref="Q66" si="361">+P66+1</f>
        <v>13</v>
      </c>
      <c r="R66">
        <f t="shared" ref="R66" si="362">+Q66+1</f>
        <v>14</v>
      </c>
      <c r="S66">
        <f t="shared" ref="S66" si="363">+R66+1</f>
        <v>15</v>
      </c>
      <c r="T66">
        <f t="shared" ref="T66" si="364">+S66+1</f>
        <v>16</v>
      </c>
      <c r="U66">
        <f t="shared" ref="U66" si="365">+T66+1</f>
        <v>17</v>
      </c>
      <c r="V66">
        <f t="shared" ref="V66" si="366">+U66+1</f>
        <v>18</v>
      </c>
      <c r="W66">
        <f t="shared" ref="W66" si="367">+V66+1</f>
        <v>19</v>
      </c>
      <c r="X66">
        <f t="shared" ref="X66" si="368">+W66+1</f>
        <v>20</v>
      </c>
      <c r="Y66">
        <f t="shared" ref="Y66" si="369">+X66+1</f>
        <v>21</v>
      </c>
      <c r="Z66">
        <f t="shared" ref="Z66" si="370">+Y66+1</f>
        <v>22</v>
      </c>
      <c r="AA66">
        <f t="shared" ref="AA66" si="371">+Z66+1</f>
        <v>23</v>
      </c>
      <c r="AB66">
        <f t="shared" ref="AB66" si="372">+AA66+1</f>
        <v>24</v>
      </c>
      <c r="AC66">
        <f t="shared" ref="AC66" si="373">+AB66+1</f>
        <v>25</v>
      </c>
      <c r="AD66">
        <f t="shared" ref="AD66" si="374">+AC66+1</f>
        <v>26</v>
      </c>
      <c r="AE66">
        <f t="shared" ref="AE66" si="375">+AD66+1</f>
        <v>27</v>
      </c>
      <c r="AF66">
        <f t="shared" ref="AF66" si="376">+AE66+1</f>
        <v>28</v>
      </c>
      <c r="AG66">
        <f t="shared" ref="AG66" si="377">+AF66+1</f>
        <v>29</v>
      </c>
      <c r="AH66">
        <f t="shared" ref="AH66" si="378">+AG66+1</f>
        <v>30</v>
      </c>
      <c r="AI66">
        <f t="shared" ref="AI66" si="379">+AH66+1</f>
        <v>31</v>
      </c>
      <c r="AJ66">
        <f t="shared" ref="AJ66" si="380">+AI66+1</f>
        <v>32</v>
      </c>
      <c r="AK66">
        <f t="shared" ref="AK66" si="381">+AJ66+1</f>
        <v>33</v>
      </c>
      <c r="AL66">
        <f t="shared" ref="AL66" si="382">+AK66+1</f>
        <v>34</v>
      </c>
      <c r="AM66">
        <f t="shared" ref="AM66" si="383">+AL66+1</f>
        <v>35</v>
      </c>
      <c r="AN66">
        <f t="shared" ref="AN66" si="384">+AM66+1</f>
        <v>36</v>
      </c>
      <c r="AO66">
        <f t="shared" ref="AO66" si="385">+AN66+1</f>
        <v>37</v>
      </c>
      <c r="AP66">
        <f t="shared" ref="AP66" si="386">+AO66+1</f>
        <v>38</v>
      </c>
      <c r="AQ66">
        <f t="shared" ref="AQ66" si="387">+AP66+1</f>
        <v>39</v>
      </c>
      <c r="AR66">
        <f t="shared" ref="AR66" si="388">+AQ66+1</f>
        <v>40</v>
      </c>
      <c r="AS66">
        <f t="shared" ref="AS66" si="389">+AR66+1</f>
        <v>41</v>
      </c>
      <c r="AT66">
        <f t="shared" ref="AT66" si="390">+AS66+1</f>
        <v>42</v>
      </c>
      <c r="AU66">
        <f t="shared" ref="AU66" si="391">+AT66+1</f>
        <v>43</v>
      </c>
      <c r="AV66">
        <f t="shared" ref="AV66" si="392">+AU66+1</f>
        <v>44</v>
      </c>
      <c r="AW66">
        <f t="shared" ref="AW66" si="393">+AV66+1</f>
        <v>45</v>
      </c>
      <c r="AX66">
        <f t="shared" ref="AX66" si="394">+AW66+1</f>
        <v>46</v>
      </c>
      <c r="AY66">
        <f t="shared" ref="AY66" si="395">+AX66+1</f>
        <v>47</v>
      </c>
      <c r="AZ66">
        <f t="shared" ref="AZ66" si="396">+AY66+1</f>
        <v>48</v>
      </c>
      <c r="BA66">
        <f t="shared" ref="BA66" si="397">+AZ66+1</f>
        <v>49</v>
      </c>
      <c r="BB66">
        <f t="shared" ref="BB66" si="398">+BA66+1</f>
        <v>50</v>
      </c>
      <c r="BC66">
        <f t="shared" ref="BC66" si="399">+BB66+1</f>
        <v>51</v>
      </c>
      <c r="BD66">
        <f t="shared" ref="BD66" si="400">+BC66+1</f>
        <v>52</v>
      </c>
    </row>
    <row r="67" spans="3:56" x14ac:dyDescent="0.45">
      <c r="D67" t="s">
        <v>1</v>
      </c>
      <c r="E67">
        <v>6</v>
      </c>
      <c r="F67">
        <v>6</v>
      </c>
      <c r="G67">
        <v>7</v>
      </c>
      <c r="H67">
        <v>7</v>
      </c>
      <c r="I67">
        <v>7</v>
      </c>
      <c r="J67">
        <v>7</v>
      </c>
      <c r="K67">
        <v>7</v>
      </c>
      <c r="L67">
        <f>G67+1</f>
        <v>8</v>
      </c>
      <c r="M67">
        <f t="shared" ref="M67" si="401">H67+1</f>
        <v>8</v>
      </c>
      <c r="N67">
        <f t="shared" ref="N67" si="402">I67+1</f>
        <v>8</v>
      </c>
      <c r="O67">
        <f t="shared" ref="O67" si="403">J67+1</f>
        <v>8</v>
      </c>
      <c r="P67">
        <f t="shared" ref="P67" si="404">K67+1</f>
        <v>8</v>
      </c>
      <c r="Q67">
        <f t="shared" ref="Q67" si="405">L67+1</f>
        <v>9</v>
      </c>
      <c r="R67">
        <f t="shared" ref="R67" si="406">M67+1</f>
        <v>9</v>
      </c>
      <c r="S67">
        <f t="shared" ref="S67" si="407">N67+1</f>
        <v>9</v>
      </c>
      <c r="T67">
        <f t="shared" ref="T67" si="408">O67+1</f>
        <v>9</v>
      </c>
      <c r="U67">
        <f t="shared" ref="U67" si="409">P67+1</f>
        <v>9</v>
      </c>
      <c r="V67">
        <f t="shared" ref="V67" si="410">Q67+1</f>
        <v>10</v>
      </c>
      <c r="W67">
        <f t="shared" ref="W67" si="411">R67+1</f>
        <v>10</v>
      </c>
      <c r="X67">
        <f t="shared" ref="X67" si="412">S67+1</f>
        <v>10</v>
      </c>
      <c r="Y67">
        <f t="shared" ref="Y67" si="413">T67+1</f>
        <v>10</v>
      </c>
      <c r="Z67">
        <f t="shared" ref="Z67" si="414">U67+1</f>
        <v>10</v>
      </c>
      <c r="AA67">
        <f t="shared" ref="AA67" si="415">V67+1</f>
        <v>11</v>
      </c>
      <c r="AB67">
        <f t="shared" ref="AB67" si="416">W67+1</f>
        <v>11</v>
      </c>
      <c r="AC67">
        <f t="shared" ref="AC67" si="417">X67+1</f>
        <v>11</v>
      </c>
      <c r="AD67">
        <f t="shared" ref="AD67" si="418">Y67+1</f>
        <v>11</v>
      </c>
      <c r="AE67">
        <f t="shared" ref="AE67" si="419">Z67+1</f>
        <v>11</v>
      </c>
      <c r="AF67">
        <f t="shared" ref="AF67" si="420">AA67+1</f>
        <v>12</v>
      </c>
      <c r="AG67">
        <f t="shared" ref="AG67" si="421">AB67+1</f>
        <v>12</v>
      </c>
      <c r="AH67">
        <f t="shared" ref="AH67" si="422">AC67+1</f>
        <v>12</v>
      </c>
      <c r="AI67">
        <f t="shared" ref="AI67" si="423">AD67+1</f>
        <v>12</v>
      </c>
      <c r="AJ67">
        <f t="shared" ref="AJ67" si="424">AE67+1</f>
        <v>12</v>
      </c>
      <c r="AK67">
        <f t="shared" ref="AK67" si="425">AF67+1</f>
        <v>13</v>
      </c>
      <c r="AL67">
        <f t="shared" ref="AL67" si="426">AG67+1</f>
        <v>13</v>
      </c>
      <c r="AM67">
        <f t="shared" ref="AM67" si="427">AH67+1</f>
        <v>13</v>
      </c>
      <c r="AN67">
        <f t="shared" ref="AN67" si="428">AI67+1</f>
        <v>13</v>
      </c>
      <c r="AO67">
        <f t="shared" ref="AO67" si="429">AJ67+1</f>
        <v>13</v>
      </c>
      <c r="AP67">
        <f t="shared" ref="AP67" si="430">AK67+1</f>
        <v>14</v>
      </c>
      <c r="AQ67">
        <f t="shared" ref="AQ67" si="431">AL67+1</f>
        <v>14</v>
      </c>
      <c r="AR67">
        <f t="shared" ref="AR67" si="432">AM67+1</f>
        <v>14</v>
      </c>
      <c r="AS67">
        <f t="shared" ref="AS67" si="433">AN67+1</f>
        <v>14</v>
      </c>
      <c r="AT67">
        <f t="shared" ref="AT67" si="434">AO67+1</f>
        <v>14</v>
      </c>
      <c r="AU67">
        <f t="shared" ref="AU67" si="435">AP67+1</f>
        <v>15</v>
      </c>
      <c r="AV67">
        <f t="shared" ref="AV67" si="436">AQ67+1</f>
        <v>15</v>
      </c>
      <c r="AW67">
        <f t="shared" ref="AW67" si="437">AR67+1</f>
        <v>15</v>
      </c>
      <c r="AX67">
        <f t="shared" ref="AX67" si="438">AS67+1</f>
        <v>15</v>
      </c>
      <c r="AY67">
        <f t="shared" ref="AY67" si="439">AT67+1</f>
        <v>15</v>
      </c>
      <c r="AZ67">
        <f t="shared" ref="AZ67" si="440">AU67+1</f>
        <v>16</v>
      </c>
      <c r="BA67">
        <f t="shared" ref="BA67" si="441">AV67+1</f>
        <v>16</v>
      </c>
      <c r="BB67">
        <f t="shared" ref="BB67" si="442">AW67+1</f>
        <v>16</v>
      </c>
      <c r="BC67">
        <f t="shared" ref="BC67" si="443">AX67+1</f>
        <v>16</v>
      </c>
      <c r="BD67">
        <f t="shared" ref="BD67" si="444">AY67+1</f>
        <v>16</v>
      </c>
    </row>
    <row r="68" spans="3:56" x14ac:dyDescent="0.45">
      <c r="E68" s="2">
        <v>43555</v>
      </c>
      <c r="F68" s="2">
        <f>EOMONTH(E68,12)</f>
        <v>43921</v>
      </c>
      <c r="G68" s="2">
        <f t="shared" ref="G68" si="445">EOMONTH(F68,12)</f>
        <v>44286</v>
      </c>
      <c r="H68" s="2">
        <f t="shared" ref="H68" si="446">EOMONTH(G68,12)</f>
        <v>44651</v>
      </c>
      <c r="I68" s="2">
        <f t="shared" ref="I68" si="447">EOMONTH(H68,12)</f>
        <v>45016</v>
      </c>
      <c r="J68" s="2">
        <f t="shared" ref="J68" si="448">EOMONTH(I68,12)</f>
        <v>45382</v>
      </c>
      <c r="K68" s="2">
        <f t="shared" ref="K68" si="449">EOMONTH(J68,12)</f>
        <v>45747</v>
      </c>
      <c r="L68" s="2">
        <f t="shared" ref="L68" si="450">EOMONTH(K68,12)</f>
        <v>46112</v>
      </c>
      <c r="M68" s="2">
        <f t="shared" ref="M68" si="451">EOMONTH(L68,12)</f>
        <v>46477</v>
      </c>
      <c r="N68" s="2">
        <f t="shared" ref="N68" si="452">EOMONTH(M68,12)</f>
        <v>46843</v>
      </c>
      <c r="O68" s="2">
        <f t="shared" ref="O68" si="453">EOMONTH(N68,12)</f>
        <v>47208</v>
      </c>
      <c r="P68" s="2">
        <f t="shared" ref="P68" si="454">EOMONTH(O68,12)</f>
        <v>47573</v>
      </c>
      <c r="Q68" s="2">
        <f t="shared" ref="Q68" si="455">EOMONTH(P68,12)</f>
        <v>47938</v>
      </c>
      <c r="R68" s="2">
        <f t="shared" ref="R68" si="456">EOMONTH(Q68,12)</f>
        <v>48304</v>
      </c>
      <c r="S68" s="2">
        <f t="shared" ref="S68" si="457">EOMONTH(R68,12)</f>
        <v>48669</v>
      </c>
      <c r="T68" s="2">
        <f t="shared" ref="T68" si="458">EOMONTH(S68,12)</f>
        <v>49034</v>
      </c>
      <c r="U68" s="2">
        <f t="shared" ref="U68" si="459">EOMONTH(T68,12)</f>
        <v>49399</v>
      </c>
      <c r="V68" s="2">
        <f t="shared" ref="V68" si="460">EOMONTH(U68,12)</f>
        <v>49765</v>
      </c>
      <c r="W68" s="2">
        <f t="shared" ref="W68" si="461">EOMONTH(V68,12)</f>
        <v>50130</v>
      </c>
      <c r="X68" s="2">
        <f t="shared" ref="X68" si="462">EOMONTH(W68,12)</f>
        <v>50495</v>
      </c>
      <c r="Y68" s="2">
        <f t="shared" ref="Y68" si="463">EOMONTH(X68,12)</f>
        <v>50860</v>
      </c>
      <c r="Z68" s="2">
        <f t="shared" ref="Z68" si="464">EOMONTH(Y68,12)</f>
        <v>51226</v>
      </c>
      <c r="AA68" s="2">
        <f t="shared" ref="AA68" si="465">EOMONTH(Z68,12)</f>
        <v>51591</v>
      </c>
      <c r="AB68" s="2">
        <f t="shared" ref="AB68" si="466">EOMONTH(AA68,12)</f>
        <v>51956</v>
      </c>
      <c r="AC68" s="2">
        <f t="shared" ref="AC68" si="467">EOMONTH(AB68,12)</f>
        <v>52321</v>
      </c>
      <c r="AD68" s="2">
        <f t="shared" ref="AD68" si="468">EOMONTH(AC68,12)</f>
        <v>52687</v>
      </c>
      <c r="AE68" s="2">
        <f t="shared" ref="AE68" si="469">EOMONTH(AD68,12)</f>
        <v>53052</v>
      </c>
      <c r="AF68" s="2">
        <f t="shared" ref="AF68" si="470">EOMONTH(AE68,12)</f>
        <v>53417</v>
      </c>
      <c r="AG68" s="2">
        <f t="shared" ref="AG68" si="471">EOMONTH(AF68,12)</f>
        <v>53782</v>
      </c>
      <c r="AH68" s="2">
        <f t="shared" ref="AH68" si="472">EOMONTH(AG68,12)</f>
        <v>54148</v>
      </c>
      <c r="AI68" s="2">
        <f t="shared" ref="AI68" si="473">EOMONTH(AH68,12)</f>
        <v>54513</v>
      </c>
      <c r="AJ68" s="2">
        <f t="shared" ref="AJ68" si="474">EOMONTH(AI68,12)</f>
        <v>54878</v>
      </c>
      <c r="AK68" s="2">
        <f t="shared" ref="AK68" si="475">EOMONTH(AJ68,12)</f>
        <v>55243</v>
      </c>
      <c r="AL68" s="2">
        <f t="shared" ref="AL68" si="476">EOMONTH(AK68,12)</f>
        <v>55609</v>
      </c>
      <c r="AM68" s="2">
        <f t="shared" ref="AM68" si="477">EOMONTH(AL68,12)</f>
        <v>55974</v>
      </c>
      <c r="AN68" s="2">
        <f t="shared" ref="AN68" si="478">EOMONTH(AM68,12)</f>
        <v>56339</v>
      </c>
      <c r="AO68" s="2">
        <f t="shared" ref="AO68" si="479">EOMONTH(AN68,12)</f>
        <v>56704</v>
      </c>
      <c r="AP68" s="2">
        <f t="shared" ref="AP68" si="480">EOMONTH(AO68,12)</f>
        <v>57070</v>
      </c>
      <c r="AQ68" s="2">
        <f t="shared" ref="AQ68" si="481">EOMONTH(AP68,12)</f>
        <v>57435</v>
      </c>
      <c r="AR68" s="2">
        <f t="shared" ref="AR68" si="482">EOMONTH(AQ68,12)</f>
        <v>57800</v>
      </c>
      <c r="AS68" s="2">
        <f t="shared" ref="AS68" si="483">EOMONTH(AR68,12)</f>
        <v>58165</v>
      </c>
      <c r="AT68" s="2">
        <f t="shared" ref="AT68" si="484">EOMONTH(AS68,12)</f>
        <v>58531</v>
      </c>
      <c r="AU68" s="2">
        <f t="shared" ref="AU68" si="485">EOMONTH(AT68,12)</f>
        <v>58896</v>
      </c>
      <c r="AV68" s="2">
        <f t="shared" ref="AV68" si="486">EOMONTH(AU68,12)</f>
        <v>59261</v>
      </c>
      <c r="AW68" s="2">
        <f t="shared" ref="AW68" si="487">EOMONTH(AV68,12)</f>
        <v>59626</v>
      </c>
      <c r="AX68" s="2">
        <f t="shared" ref="AX68" si="488">EOMONTH(AW68,12)</f>
        <v>59992</v>
      </c>
      <c r="AY68" s="2">
        <f t="shared" ref="AY68" si="489">EOMONTH(AX68,12)</f>
        <v>60357</v>
      </c>
      <c r="AZ68" s="2">
        <f t="shared" ref="AZ68" si="490">EOMONTH(AY68,12)</f>
        <v>60722</v>
      </c>
      <c r="BA68" s="2">
        <f t="shared" ref="BA68" si="491">EOMONTH(AZ68,12)</f>
        <v>61087</v>
      </c>
      <c r="BB68" s="2">
        <f t="shared" ref="BB68" si="492">EOMONTH(BA68,12)</f>
        <v>61453</v>
      </c>
      <c r="BC68" s="2">
        <f t="shared" ref="BC68" si="493">EOMONTH(BB68,12)</f>
        <v>61818</v>
      </c>
      <c r="BD68" s="2">
        <f t="shared" ref="BD68" si="494">EOMONTH(BC68,12)</f>
        <v>62183</v>
      </c>
    </row>
    <row r="70" spans="3:56" x14ac:dyDescent="0.45">
      <c r="D70" t="s">
        <v>12</v>
      </c>
      <c r="G70" s="5">
        <f>+$G$76/5</f>
        <v>2.3769999999999998</v>
      </c>
      <c r="H70" s="5">
        <f t="shared" ref="H70:K70" si="495">+$G$76/5</f>
        <v>2.3769999999999998</v>
      </c>
      <c r="I70" s="5">
        <f t="shared" si="495"/>
        <v>2.3769999999999998</v>
      </c>
      <c r="J70" s="5">
        <f t="shared" si="495"/>
        <v>2.3769999999999998</v>
      </c>
      <c r="K70" s="5">
        <f t="shared" si="495"/>
        <v>2.3769999999999998</v>
      </c>
    </row>
    <row r="72" spans="3:56" x14ac:dyDescent="0.45">
      <c r="D72" t="s">
        <v>13</v>
      </c>
      <c r="E72">
        <v>0</v>
      </c>
      <c r="F72">
        <v>0</v>
      </c>
      <c r="G72" s="6">
        <f>+G70</f>
        <v>2.3769999999999998</v>
      </c>
      <c r="H72" s="6">
        <f t="shared" ref="H72:BD72" si="496">+H70</f>
        <v>2.3769999999999998</v>
      </c>
      <c r="I72" s="6">
        <f t="shared" si="496"/>
        <v>2.3769999999999998</v>
      </c>
      <c r="J72" s="6">
        <f t="shared" si="496"/>
        <v>2.3769999999999998</v>
      </c>
      <c r="K72" s="6">
        <f t="shared" si="496"/>
        <v>2.3769999999999998</v>
      </c>
      <c r="L72" s="6">
        <f t="shared" si="496"/>
        <v>0</v>
      </c>
      <c r="M72" s="6">
        <f t="shared" si="496"/>
        <v>0</v>
      </c>
      <c r="N72" s="6">
        <f t="shared" si="496"/>
        <v>0</v>
      </c>
      <c r="O72" s="6">
        <f t="shared" si="496"/>
        <v>0</v>
      </c>
      <c r="P72" s="6">
        <f t="shared" si="496"/>
        <v>0</v>
      </c>
      <c r="Q72" s="6">
        <f t="shared" si="496"/>
        <v>0</v>
      </c>
      <c r="R72" s="6">
        <f t="shared" si="496"/>
        <v>0</v>
      </c>
      <c r="S72" s="6">
        <f t="shared" si="496"/>
        <v>0</v>
      </c>
      <c r="T72" s="6">
        <f t="shared" si="496"/>
        <v>0</v>
      </c>
      <c r="U72" s="6">
        <f t="shared" si="496"/>
        <v>0</v>
      </c>
      <c r="V72" s="6">
        <f t="shared" si="496"/>
        <v>0</v>
      </c>
      <c r="W72" s="6">
        <f t="shared" si="496"/>
        <v>0</v>
      </c>
      <c r="X72" s="6">
        <f t="shared" si="496"/>
        <v>0</v>
      </c>
      <c r="Y72" s="6">
        <f t="shared" si="496"/>
        <v>0</v>
      </c>
      <c r="Z72" s="6">
        <f t="shared" si="496"/>
        <v>0</v>
      </c>
      <c r="AA72" s="6">
        <f t="shared" si="496"/>
        <v>0</v>
      </c>
      <c r="AB72" s="6">
        <f t="shared" si="496"/>
        <v>0</v>
      </c>
      <c r="AC72" s="6">
        <f t="shared" si="496"/>
        <v>0</v>
      </c>
      <c r="AD72" s="6">
        <f t="shared" si="496"/>
        <v>0</v>
      </c>
      <c r="AE72" s="6">
        <f t="shared" si="496"/>
        <v>0</v>
      </c>
      <c r="AF72" s="6">
        <f t="shared" si="496"/>
        <v>0</v>
      </c>
      <c r="AG72" s="6">
        <f t="shared" si="496"/>
        <v>0</v>
      </c>
      <c r="AH72" s="6">
        <f t="shared" si="496"/>
        <v>0</v>
      </c>
      <c r="AI72" s="6">
        <f t="shared" si="496"/>
        <v>0</v>
      </c>
      <c r="AJ72" s="6">
        <f t="shared" si="496"/>
        <v>0</v>
      </c>
      <c r="AK72" s="6">
        <f t="shared" si="496"/>
        <v>0</v>
      </c>
      <c r="AL72" s="6">
        <f t="shared" si="496"/>
        <v>0</v>
      </c>
      <c r="AM72" s="6">
        <f t="shared" si="496"/>
        <v>0</v>
      </c>
      <c r="AN72" s="6">
        <f t="shared" si="496"/>
        <v>0</v>
      </c>
      <c r="AO72" s="6">
        <f t="shared" si="496"/>
        <v>0</v>
      </c>
      <c r="AP72" s="6">
        <f t="shared" si="496"/>
        <v>0</v>
      </c>
      <c r="AQ72" s="6">
        <f t="shared" si="496"/>
        <v>0</v>
      </c>
      <c r="AR72" s="6">
        <f t="shared" si="496"/>
        <v>0</v>
      </c>
      <c r="AS72" s="6">
        <f t="shared" si="496"/>
        <v>0</v>
      </c>
      <c r="AT72" s="6">
        <f t="shared" si="496"/>
        <v>0</v>
      </c>
      <c r="AU72" s="6">
        <f t="shared" si="496"/>
        <v>0</v>
      </c>
      <c r="AV72" s="6">
        <f t="shared" si="496"/>
        <v>0</v>
      </c>
      <c r="AW72" s="6">
        <f t="shared" si="496"/>
        <v>0</v>
      </c>
      <c r="AX72" s="6">
        <f t="shared" si="496"/>
        <v>0</v>
      </c>
      <c r="AY72" s="6">
        <f t="shared" si="496"/>
        <v>0</v>
      </c>
      <c r="AZ72" s="6">
        <f t="shared" si="496"/>
        <v>0</v>
      </c>
      <c r="BA72" s="6">
        <f t="shared" si="496"/>
        <v>0</v>
      </c>
      <c r="BB72" s="6">
        <f t="shared" si="496"/>
        <v>0</v>
      </c>
      <c r="BC72" s="6">
        <f t="shared" si="496"/>
        <v>0</v>
      </c>
      <c r="BD72" s="6">
        <f t="shared" si="496"/>
        <v>0</v>
      </c>
    </row>
    <row r="74" spans="3:56" x14ac:dyDescent="0.45">
      <c r="C74" t="s">
        <v>14</v>
      </c>
      <c r="D74" t="s">
        <v>15</v>
      </c>
      <c r="E74" s="43">
        <f>XNPV(E42,E72:BD72,E68:BD68)</f>
        <v>10.328689489675526</v>
      </c>
    </row>
    <row r="75" spans="3:56" x14ac:dyDescent="0.45">
      <c r="C75" t="s">
        <v>16</v>
      </c>
      <c r="D75" t="s">
        <v>15</v>
      </c>
      <c r="E75" s="43">
        <f>XNPV(E42,E72:K72,E68:K68)</f>
        <v>10.328689489675526</v>
      </c>
    </row>
    <row r="76" spans="3:56" x14ac:dyDescent="0.45">
      <c r="G76">
        <v>11.885</v>
      </c>
    </row>
    <row r="77" spans="3:56" s="44" customFormat="1" x14ac:dyDescent="0.45"/>
    <row r="79" spans="3:56" x14ac:dyDescent="0.45">
      <c r="D79" t="s">
        <v>2</v>
      </c>
      <c r="E79">
        <v>1</v>
      </c>
      <c r="F79">
        <f>+E79+1</f>
        <v>2</v>
      </c>
      <c r="G79">
        <f t="shared" ref="G79" si="497">+F79+1</f>
        <v>3</v>
      </c>
      <c r="H79">
        <f t="shared" ref="H79" si="498">+G79+1</f>
        <v>4</v>
      </c>
      <c r="I79">
        <f t="shared" ref="I79" si="499">+H79+1</f>
        <v>5</v>
      </c>
      <c r="J79">
        <f t="shared" ref="J79" si="500">+I79+1</f>
        <v>6</v>
      </c>
      <c r="K79">
        <f t="shared" ref="K79" si="501">+J79+1</f>
        <v>7</v>
      </c>
      <c r="L79">
        <f t="shared" ref="L79" si="502">+K79+1</f>
        <v>8</v>
      </c>
      <c r="M79">
        <f t="shared" ref="M79" si="503">+L79+1</f>
        <v>9</v>
      </c>
      <c r="N79">
        <f t="shared" ref="N79" si="504">+M79+1</f>
        <v>10</v>
      </c>
      <c r="O79">
        <f t="shared" ref="O79" si="505">+N79+1</f>
        <v>11</v>
      </c>
      <c r="P79">
        <f t="shared" ref="P79" si="506">+O79+1</f>
        <v>12</v>
      </c>
      <c r="Q79">
        <f t="shared" ref="Q79" si="507">+P79+1</f>
        <v>13</v>
      </c>
      <c r="R79">
        <f t="shared" ref="R79" si="508">+Q79+1</f>
        <v>14</v>
      </c>
      <c r="S79">
        <f t="shared" ref="S79" si="509">+R79+1</f>
        <v>15</v>
      </c>
      <c r="T79">
        <f t="shared" ref="T79" si="510">+S79+1</f>
        <v>16</v>
      </c>
      <c r="U79">
        <f t="shared" ref="U79" si="511">+T79+1</f>
        <v>17</v>
      </c>
      <c r="V79">
        <f t="shared" ref="V79" si="512">+U79+1</f>
        <v>18</v>
      </c>
      <c r="W79">
        <f t="shared" ref="W79" si="513">+V79+1</f>
        <v>19</v>
      </c>
      <c r="X79">
        <f t="shared" ref="X79" si="514">+W79+1</f>
        <v>20</v>
      </c>
      <c r="Y79">
        <f t="shared" ref="Y79" si="515">+X79+1</f>
        <v>21</v>
      </c>
      <c r="Z79">
        <f t="shared" ref="Z79" si="516">+Y79+1</f>
        <v>22</v>
      </c>
      <c r="AA79">
        <f t="shared" ref="AA79" si="517">+Z79+1</f>
        <v>23</v>
      </c>
      <c r="AB79">
        <f t="shared" ref="AB79" si="518">+AA79+1</f>
        <v>24</v>
      </c>
      <c r="AC79">
        <f t="shared" ref="AC79" si="519">+AB79+1</f>
        <v>25</v>
      </c>
      <c r="AD79">
        <f t="shared" ref="AD79" si="520">+AC79+1</f>
        <v>26</v>
      </c>
      <c r="AE79">
        <f t="shared" ref="AE79" si="521">+AD79+1</f>
        <v>27</v>
      </c>
      <c r="AF79">
        <f t="shared" ref="AF79" si="522">+AE79+1</f>
        <v>28</v>
      </c>
      <c r="AG79">
        <f t="shared" ref="AG79" si="523">+AF79+1</f>
        <v>29</v>
      </c>
      <c r="AH79">
        <f t="shared" ref="AH79" si="524">+AG79+1</f>
        <v>30</v>
      </c>
      <c r="AI79">
        <f t="shared" ref="AI79" si="525">+AH79+1</f>
        <v>31</v>
      </c>
      <c r="AJ79">
        <f t="shared" ref="AJ79" si="526">+AI79+1</f>
        <v>32</v>
      </c>
      <c r="AK79">
        <f t="shared" ref="AK79" si="527">+AJ79+1</f>
        <v>33</v>
      </c>
      <c r="AL79">
        <f t="shared" ref="AL79" si="528">+AK79+1</f>
        <v>34</v>
      </c>
      <c r="AM79">
        <f t="shared" ref="AM79" si="529">+AL79+1</f>
        <v>35</v>
      </c>
      <c r="AN79">
        <f t="shared" ref="AN79" si="530">+AM79+1</f>
        <v>36</v>
      </c>
      <c r="AO79">
        <f t="shared" ref="AO79" si="531">+AN79+1</f>
        <v>37</v>
      </c>
      <c r="AP79">
        <f t="shared" ref="AP79" si="532">+AO79+1</f>
        <v>38</v>
      </c>
      <c r="AQ79">
        <f t="shared" ref="AQ79" si="533">+AP79+1</f>
        <v>39</v>
      </c>
      <c r="AR79">
        <f t="shared" ref="AR79" si="534">+AQ79+1</f>
        <v>40</v>
      </c>
      <c r="AS79">
        <f t="shared" ref="AS79" si="535">+AR79+1</f>
        <v>41</v>
      </c>
      <c r="AT79">
        <f t="shared" ref="AT79" si="536">+AS79+1</f>
        <v>42</v>
      </c>
      <c r="AU79">
        <f t="shared" ref="AU79" si="537">+AT79+1</f>
        <v>43</v>
      </c>
      <c r="AV79">
        <f t="shared" ref="AV79" si="538">+AU79+1</f>
        <v>44</v>
      </c>
      <c r="AW79">
        <f t="shared" ref="AW79" si="539">+AV79+1</f>
        <v>45</v>
      </c>
      <c r="AX79">
        <f t="shared" ref="AX79" si="540">+AW79+1</f>
        <v>46</v>
      </c>
      <c r="AY79">
        <f t="shared" ref="AY79" si="541">+AX79+1</f>
        <v>47</v>
      </c>
      <c r="AZ79">
        <f t="shared" ref="AZ79" si="542">+AY79+1</f>
        <v>48</v>
      </c>
      <c r="BA79">
        <f t="shared" ref="BA79" si="543">+AZ79+1</f>
        <v>49</v>
      </c>
      <c r="BB79">
        <f t="shared" ref="BB79" si="544">+BA79+1</f>
        <v>50</v>
      </c>
      <c r="BC79">
        <f t="shared" ref="BC79" si="545">+BB79+1</f>
        <v>51</v>
      </c>
      <c r="BD79">
        <f t="shared" ref="BD79" si="546">+BC79+1</f>
        <v>52</v>
      </c>
    </row>
    <row r="80" spans="3:56" x14ac:dyDescent="0.45">
      <c r="D80" t="s">
        <v>1</v>
      </c>
      <c r="E80">
        <v>6</v>
      </c>
      <c r="F80">
        <v>6</v>
      </c>
      <c r="G80">
        <v>7</v>
      </c>
      <c r="H80">
        <v>7</v>
      </c>
      <c r="I80">
        <v>7</v>
      </c>
      <c r="J80">
        <v>7</v>
      </c>
      <c r="K80">
        <v>7</v>
      </c>
      <c r="L80">
        <f>G80+1</f>
        <v>8</v>
      </c>
      <c r="M80">
        <f t="shared" ref="M80" si="547">H80+1</f>
        <v>8</v>
      </c>
      <c r="N80">
        <f t="shared" ref="N80" si="548">I80+1</f>
        <v>8</v>
      </c>
      <c r="O80">
        <f t="shared" ref="O80" si="549">J80+1</f>
        <v>8</v>
      </c>
      <c r="P80">
        <f t="shared" ref="P80" si="550">K80+1</f>
        <v>8</v>
      </c>
      <c r="Q80">
        <f t="shared" ref="Q80" si="551">L80+1</f>
        <v>9</v>
      </c>
      <c r="R80">
        <f t="shared" ref="R80" si="552">M80+1</f>
        <v>9</v>
      </c>
      <c r="S80">
        <f t="shared" ref="S80" si="553">N80+1</f>
        <v>9</v>
      </c>
      <c r="T80">
        <f t="shared" ref="T80" si="554">O80+1</f>
        <v>9</v>
      </c>
      <c r="U80">
        <f t="shared" ref="U80" si="555">P80+1</f>
        <v>9</v>
      </c>
      <c r="V80">
        <f t="shared" ref="V80" si="556">Q80+1</f>
        <v>10</v>
      </c>
      <c r="W80">
        <f t="shared" ref="W80" si="557">R80+1</f>
        <v>10</v>
      </c>
      <c r="X80">
        <f t="shared" ref="X80" si="558">S80+1</f>
        <v>10</v>
      </c>
      <c r="Y80">
        <f t="shared" ref="Y80" si="559">T80+1</f>
        <v>10</v>
      </c>
      <c r="Z80">
        <f t="shared" ref="Z80" si="560">U80+1</f>
        <v>10</v>
      </c>
      <c r="AA80">
        <f t="shared" ref="AA80" si="561">V80+1</f>
        <v>11</v>
      </c>
      <c r="AB80">
        <f t="shared" ref="AB80" si="562">W80+1</f>
        <v>11</v>
      </c>
      <c r="AC80">
        <f t="shared" ref="AC80" si="563">X80+1</f>
        <v>11</v>
      </c>
      <c r="AD80">
        <f t="shared" ref="AD80" si="564">Y80+1</f>
        <v>11</v>
      </c>
      <c r="AE80">
        <f t="shared" ref="AE80" si="565">Z80+1</f>
        <v>11</v>
      </c>
      <c r="AF80">
        <f t="shared" ref="AF80" si="566">AA80+1</f>
        <v>12</v>
      </c>
      <c r="AG80">
        <f t="shared" ref="AG80" si="567">AB80+1</f>
        <v>12</v>
      </c>
      <c r="AH80">
        <f t="shared" ref="AH80" si="568">AC80+1</f>
        <v>12</v>
      </c>
      <c r="AI80">
        <f t="shared" ref="AI80" si="569">AD80+1</f>
        <v>12</v>
      </c>
      <c r="AJ80">
        <f t="shared" ref="AJ80" si="570">AE80+1</f>
        <v>12</v>
      </c>
      <c r="AK80">
        <f t="shared" ref="AK80" si="571">AF80+1</f>
        <v>13</v>
      </c>
      <c r="AL80">
        <f t="shared" ref="AL80" si="572">AG80+1</f>
        <v>13</v>
      </c>
      <c r="AM80">
        <f t="shared" ref="AM80" si="573">AH80+1</f>
        <v>13</v>
      </c>
      <c r="AN80">
        <f t="shared" ref="AN80" si="574">AI80+1</f>
        <v>13</v>
      </c>
      <c r="AO80">
        <f t="shared" ref="AO80" si="575">AJ80+1</f>
        <v>13</v>
      </c>
      <c r="AP80">
        <f t="shared" ref="AP80" si="576">AK80+1</f>
        <v>14</v>
      </c>
      <c r="AQ80">
        <f t="shared" ref="AQ80" si="577">AL80+1</f>
        <v>14</v>
      </c>
      <c r="AR80">
        <f t="shared" ref="AR80" si="578">AM80+1</f>
        <v>14</v>
      </c>
      <c r="AS80">
        <f t="shared" ref="AS80" si="579">AN80+1</f>
        <v>14</v>
      </c>
      <c r="AT80">
        <f t="shared" ref="AT80" si="580">AO80+1</f>
        <v>14</v>
      </c>
      <c r="AU80">
        <f t="shared" ref="AU80" si="581">AP80+1</f>
        <v>15</v>
      </c>
      <c r="AV80">
        <f t="shared" ref="AV80" si="582">AQ80+1</f>
        <v>15</v>
      </c>
      <c r="AW80">
        <f t="shared" ref="AW80" si="583">AR80+1</f>
        <v>15</v>
      </c>
      <c r="AX80">
        <f t="shared" ref="AX80" si="584">AS80+1</f>
        <v>15</v>
      </c>
      <c r="AY80">
        <f t="shared" ref="AY80" si="585">AT80+1</f>
        <v>15</v>
      </c>
      <c r="AZ80">
        <f t="shared" ref="AZ80" si="586">AU80+1</f>
        <v>16</v>
      </c>
      <c r="BA80">
        <f t="shared" ref="BA80" si="587">AV80+1</f>
        <v>16</v>
      </c>
      <c r="BB80">
        <f t="shared" ref="BB80" si="588">AW80+1</f>
        <v>16</v>
      </c>
      <c r="BC80">
        <f t="shared" ref="BC80" si="589">AX80+1</f>
        <v>16</v>
      </c>
      <c r="BD80">
        <f t="shared" ref="BD80" si="590">AY80+1</f>
        <v>16</v>
      </c>
    </row>
    <row r="81" spans="1:56" x14ac:dyDescent="0.45">
      <c r="E81" s="2">
        <v>43555</v>
      </c>
      <c r="F81" s="2">
        <f>EOMONTH(E81,12)</f>
        <v>43921</v>
      </c>
      <c r="G81" s="2">
        <f t="shared" ref="G81" si="591">EOMONTH(F81,12)</f>
        <v>44286</v>
      </c>
      <c r="H81" s="2">
        <f t="shared" ref="H81" si="592">EOMONTH(G81,12)</f>
        <v>44651</v>
      </c>
      <c r="I81" s="2">
        <f t="shared" ref="I81" si="593">EOMONTH(H81,12)</f>
        <v>45016</v>
      </c>
      <c r="J81" s="2">
        <f t="shared" ref="J81" si="594">EOMONTH(I81,12)</f>
        <v>45382</v>
      </c>
      <c r="K81" s="2">
        <f t="shared" ref="K81" si="595">EOMONTH(J81,12)</f>
        <v>45747</v>
      </c>
      <c r="L81" s="2">
        <f t="shared" ref="L81" si="596">EOMONTH(K81,12)</f>
        <v>46112</v>
      </c>
      <c r="M81" s="2">
        <f t="shared" ref="M81" si="597">EOMONTH(L81,12)</f>
        <v>46477</v>
      </c>
      <c r="N81" s="2">
        <f t="shared" ref="N81" si="598">EOMONTH(M81,12)</f>
        <v>46843</v>
      </c>
      <c r="O81" s="2">
        <f t="shared" ref="O81" si="599">EOMONTH(N81,12)</f>
        <v>47208</v>
      </c>
      <c r="P81" s="2">
        <f t="shared" ref="P81" si="600">EOMONTH(O81,12)</f>
        <v>47573</v>
      </c>
      <c r="Q81" s="2">
        <f t="shared" ref="Q81" si="601">EOMONTH(P81,12)</f>
        <v>47938</v>
      </c>
      <c r="R81" s="2">
        <f t="shared" ref="R81" si="602">EOMONTH(Q81,12)</f>
        <v>48304</v>
      </c>
      <c r="S81" s="2">
        <f t="shared" ref="S81" si="603">EOMONTH(R81,12)</f>
        <v>48669</v>
      </c>
      <c r="T81" s="2">
        <f t="shared" ref="T81" si="604">EOMONTH(S81,12)</f>
        <v>49034</v>
      </c>
      <c r="U81" s="2">
        <f t="shared" ref="U81" si="605">EOMONTH(T81,12)</f>
        <v>49399</v>
      </c>
      <c r="V81" s="2">
        <f t="shared" ref="V81" si="606">EOMONTH(U81,12)</f>
        <v>49765</v>
      </c>
      <c r="W81" s="2">
        <f t="shared" ref="W81" si="607">EOMONTH(V81,12)</f>
        <v>50130</v>
      </c>
      <c r="X81" s="2">
        <f t="shared" ref="X81" si="608">EOMONTH(W81,12)</f>
        <v>50495</v>
      </c>
      <c r="Y81" s="2">
        <f t="shared" ref="Y81" si="609">EOMONTH(X81,12)</f>
        <v>50860</v>
      </c>
      <c r="Z81" s="2">
        <f t="shared" ref="Z81" si="610">EOMONTH(Y81,12)</f>
        <v>51226</v>
      </c>
      <c r="AA81" s="2">
        <f t="shared" ref="AA81" si="611">EOMONTH(Z81,12)</f>
        <v>51591</v>
      </c>
      <c r="AB81" s="2">
        <f t="shared" ref="AB81" si="612">EOMONTH(AA81,12)</f>
        <v>51956</v>
      </c>
      <c r="AC81" s="2">
        <f t="shared" ref="AC81" si="613">EOMONTH(AB81,12)</f>
        <v>52321</v>
      </c>
      <c r="AD81" s="2">
        <f t="shared" ref="AD81" si="614">EOMONTH(AC81,12)</f>
        <v>52687</v>
      </c>
      <c r="AE81" s="2">
        <f t="shared" ref="AE81" si="615">EOMONTH(AD81,12)</f>
        <v>53052</v>
      </c>
      <c r="AF81" s="2">
        <f t="shared" ref="AF81" si="616">EOMONTH(AE81,12)</f>
        <v>53417</v>
      </c>
      <c r="AG81" s="2">
        <f t="shared" ref="AG81" si="617">EOMONTH(AF81,12)</f>
        <v>53782</v>
      </c>
      <c r="AH81" s="2">
        <f t="shared" ref="AH81" si="618">EOMONTH(AG81,12)</f>
        <v>54148</v>
      </c>
      <c r="AI81" s="2">
        <f t="shared" ref="AI81" si="619">EOMONTH(AH81,12)</f>
        <v>54513</v>
      </c>
      <c r="AJ81" s="2">
        <f t="shared" ref="AJ81" si="620">EOMONTH(AI81,12)</f>
        <v>54878</v>
      </c>
      <c r="AK81" s="2">
        <f t="shared" ref="AK81" si="621">EOMONTH(AJ81,12)</f>
        <v>55243</v>
      </c>
      <c r="AL81" s="2">
        <f t="shared" ref="AL81" si="622">EOMONTH(AK81,12)</f>
        <v>55609</v>
      </c>
      <c r="AM81" s="2">
        <f t="shared" ref="AM81" si="623">EOMONTH(AL81,12)</f>
        <v>55974</v>
      </c>
      <c r="AN81" s="2">
        <f t="shared" ref="AN81" si="624">EOMONTH(AM81,12)</f>
        <v>56339</v>
      </c>
      <c r="AO81" s="2">
        <f t="shared" ref="AO81" si="625">EOMONTH(AN81,12)</f>
        <v>56704</v>
      </c>
      <c r="AP81" s="2">
        <f t="shared" ref="AP81" si="626">EOMONTH(AO81,12)</f>
        <v>57070</v>
      </c>
      <c r="AQ81" s="2">
        <f t="shared" ref="AQ81" si="627">EOMONTH(AP81,12)</f>
        <v>57435</v>
      </c>
      <c r="AR81" s="2">
        <f t="shared" ref="AR81" si="628">EOMONTH(AQ81,12)</f>
        <v>57800</v>
      </c>
      <c r="AS81" s="2">
        <f t="shared" ref="AS81" si="629">EOMONTH(AR81,12)</f>
        <v>58165</v>
      </c>
      <c r="AT81" s="2">
        <f t="shared" ref="AT81" si="630">EOMONTH(AS81,12)</f>
        <v>58531</v>
      </c>
      <c r="AU81" s="2">
        <f t="shared" ref="AU81" si="631">EOMONTH(AT81,12)</f>
        <v>58896</v>
      </c>
      <c r="AV81" s="2">
        <f t="shared" ref="AV81" si="632">EOMONTH(AU81,12)</f>
        <v>59261</v>
      </c>
      <c r="AW81" s="2">
        <f t="shared" ref="AW81" si="633">EOMONTH(AV81,12)</f>
        <v>59626</v>
      </c>
      <c r="AX81" s="2">
        <f t="shared" ref="AX81" si="634">EOMONTH(AW81,12)</f>
        <v>59992</v>
      </c>
      <c r="AY81" s="2">
        <f t="shared" ref="AY81" si="635">EOMONTH(AX81,12)</f>
        <v>60357</v>
      </c>
      <c r="AZ81" s="2">
        <f t="shared" ref="AZ81" si="636">EOMONTH(AY81,12)</f>
        <v>60722</v>
      </c>
      <c r="BA81" s="2">
        <f t="shared" ref="BA81" si="637">EOMONTH(AZ81,12)</f>
        <v>61087</v>
      </c>
      <c r="BB81" s="2">
        <f t="shared" ref="BB81" si="638">EOMONTH(BA81,12)</f>
        <v>61453</v>
      </c>
      <c r="BC81" s="2">
        <f t="shared" ref="BC81" si="639">EOMONTH(BB81,12)</f>
        <v>61818</v>
      </c>
      <c r="BD81" s="2">
        <f t="shared" ref="BD81" si="640">EOMONTH(BC81,12)</f>
        <v>62183</v>
      </c>
    </row>
    <row r="83" spans="1:56" x14ac:dyDescent="0.45">
      <c r="D83" t="s">
        <v>3</v>
      </c>
      <c r="G83" s="5">
        <v>0</v>
      </c>
      <c r="H83" s="7">
        <f>G87</f>
        <v>14.565</v>
      </c>
      <c r="I83" s="7">
        <f t="shared" ref="I83" si="641">H87</f>
        <v>13.720229999999999</v>
      </c>
      <c r="J83" s="7">
        <f t="shared" ref="J83" si="642">I87</f>
        <v>12.924456659999999</v>
      </c>
      <c r="K83" s="7">
        <f t="shared" ref="K83" si="643">J87</f>
        <v>12.17483817372</v>
      </c>
      <c r="L83" s="7">
        <f t="shared" ref="L83" si="644">K87</f>
        <v>11.468697559644239</v>
      </c>
      <c r="M83" s="7">
        <f t="shared" ref="M83" si="645">L87</f>
        <v>10.803513101184873</v>
      </c>
      <c r="N83" s="7">
        <f t="shared" ref="N83" si="646">M87</f>
        <v>10.176909341316151</v>
      </c>
      <c r="O83" s="7">
        <f t="shared" ref="O83" si="647">N87</f>
        <v>9.5866485995198136</v>
      </c>
      <c r="P83" s="7">
        <f t="shared" ref="P83" si="648">O87</f>
        <v>9.0306229807476637</v>
      </c>
      <c r="Q83" s="7">
        <f t="shared" ref="Q83" si="649">P87</f>
        <v>8.5068468478642991</v>
      </c>
      <c r="R83" s="7">
        <f t="shared" ref="R83" si="650">Q87</f>
        <v>8.0134497306881691</v>
      </c>
      <c r="S83" s="7">
        <f t="shared" ref="S83" si="651">R87</f>
        <v>7.5486696463082552</v>
      </c>
      <c r="T83" s="7">
        <f t="shared" ref="T83" si="652">S87</f>
        <v>7.1108468068223765</v>
      </c>
      <c r="U83" s="7">
        <f t="shared" ref="U83" si="653">T87</f>
        <v>6.6984176920266787</v>
      </c>
      <c r="V83" s="7">
        <f t="shared" ref="V83" si="654">U87</f>
        <v>6.309909465889131</v>
      </c>
      <c r="W83" s="7">
        <f t="shared" ref="W83" si="655">V87</f>
        <v>5.9439347168675614</v>
      </c>
      <c r="X83" s="7">
        <f t="shared" ref="X83" si="656">W87</f>
        <v>5.5991865032892427</v>
      </c>
      <c r="Y83" s="7">
        <f t="shared" ref="Y83" si="657">X87</f>
        <v>5.2744336860984671</v>
      </c>
      <c r="Z83" s="7">
        <f t="shared" ref="Z83" si="658">Y87</f>
        <v>4.968516532304756</v>
      </c>
      <c r="AA83" s="7">
        <f t="shared" ref="AA83" si="659">Z87</f>
        <v>4.68034257343108</v>
      </c>
      <c r="AB83" s="7">
        <f t="shared" ref="AB83" si="660">AA87</f>
        <v>4.4088827041720773</v>
      </c>
      <c r="AC83" s="7">
        <f t="shared" ref="AC83" si="661">AB87</f>
        <v>4.1531675073300969</v>
      </c>
      <c r="AD83" s="7">
        <f t="shared" ref="AD83" si="662">AC87</f>
        <v>3.9122837919049513</v>
      </c>
      <c r="AE83" s="7">
        <f t="shared" ref="AE83" si="663">AD87</f>
        <v>3.6853713319744643</v>
      </c>
      <c r="AF83" s="7">
        <f t="shared" ref="AF83" si="664">AE87</f>
        <v>3.4716197947199454</v>
      </c>
      <c r="AG83" s="7">
        <f t="shared" ref="AG83" si="665">AF87</f>
        <v>3.2702658466261885</v>
      </c>
      <c r="AH83" s="7">
        <f t="shared" ref="AH83" si="666">AG87</f>
        <v>3.0805904275218694</v>
      </c>
      <c r="AI83" s="7">
        <f t="shared" ref="AI83" si="667">AH87</f>
        <v>2.9019161827256008</v>
      </c>
      <c r="AJ83" s="7">
        <f t="shared" ref="AJ83" si="668">AI87</f>
        <v>2.7336050441275161</v>
      </c>
      <c r="AK83" s="7">
        <f t="shared" ref="AK83" si="669">AJ87</f>
        <v>2.5750559515681202</v>
      </c>
      <c r="AL83" s="7">
        <f t="shared" ref="AL83" si="670">AK87</f>
        <v>2.425702706377169</v>
      </c>
      <c r="AM83" s="7">
        <f t="shared" ref="AM83" si="671">AL87</f>
        <v>2.2850119494072931</v>
      </c>
      <c r="AN83" s="7">
        <f t="shared" ref="AN83" si="672">AM87</f>
        <v>2.15248125634167</v>
      </c>
      <c r="AO83" s="7">
        <f t="shared" ref="AO83" si="673">AN87</f>
        <v>2.0276373434738533</v>
      </c>
      <c r="AP83" s="7">
        <f t="shared" ref="AP83" si="674">AO87</f>
        <v>1.9100343775523698</v>
      </c>
      <c r="AQ83" s="7">
        <f t="shared" ref="AQ83" si="675">AP87</f>
        <v>1.7992523836543324</v>
      </c>
      <c r="AR83" s="7">
        <f t="shared" ref="AR83" si="676">AQ87</f>
        <v>1.6948957454023812</v>
      </c>
      <c r="AS83" s="7">
        <f t="shared" ref="AS83" si="677">AR87</f>
        <v>1.5965917921690431</v>
      </c>
      <c r="AT83" s="7">
        <f t="shared" ref="AT83" si="678">AS87</f>
        <v>1.5039894682232386</v>
      </c>
      <c r="AU83" s="7">
        <f t="shared" ref="AU83" si="679">AT87</f>
        <v>1.4167580790662908</v>
      </c>
      <c r="AV83" s="7">
        <f t="shared" ref="AV83" si="680">AU87</f>
        <v>1.334586110480446</v>
      </c>
      <c r="AW83" s="7">
        <f t="shared" ref="AW83" si="681">AV87</f>
        <v>1.2571801160725802</v>
      </c>
      <c r="AX83" s="7">
        <f t="shared" ref="AX83" si="682">AW87</f>
        <v>1.1842636693403705</v>
      </c>
      <c r="AY83" s="7">
        <f t="shared" ref="AY83" si="683">AX87</f>
        <v>1.1155763765186291</v>
      </c>
      <c r="AZ83" s="7">
        <f t="shared" ref="AZ83" si="684">AY87</f>
        <v>1.0508729466805486</v>
      </c>
      <c r="BA83" s="7">
        <f t="shared" ref="BA83" si="685">AZ87</f>
        <v>0.98992231577307677</v>
      </c>
      <c r="BB83" s="7">
        <f t="shared" ref="BB83" si="686">BA87</f>
        <v>0.93250682145823827</v>
      </c>
      <c r="BC83" s="7">
        <f t="shared" ref="BC83" si="687">BB87</f>
        <v>0.87842142581366045</v>
      </c>
      <c r="BD83" s="7">
        <f t="shared" ref="BD83" si="688">BC87</f>
        <v>0.82747298311646811</v>
      </c>
    </row>
    <row r="84" spans="1:56" s="9" customFormat="1" x14ac:dyDescent="0.45">
      <c r="A84"/>
      <c r="B84"/>
      <c r="C84"/>
      <c r="D84" t="s">
        <v>4</v>
      </c>
      <c r="E84"/>
      <c r="F84"/>
      <c r="G84" s="5">
        <v>15</v>
      </c>
    </row>
    <row r="85" spans="1:56" s="9" customFormat="1" x14ac:dyDescent="0.45">
      <c r="A85"/>
      <c r="B85"/>
      <c r="C85"/>
      <c r="D85" t="s">
        <v>5</v>
      </c>
      <c r="E85"/>
      <c r="F85"/>
      <c r="G85" s="5">
        <v>0</v>
      </c>
    </row>
    <row r="86" spans="1:56" x14ac:dyDescent="0.45">
      <c r="D86" t="s">
        <v>6</v>
      </c>
      <c r="G86" s="6">
        <f>G83*-G89+-G89*0.5*SUM(G84:G85)</f>
        <v>-0.435</v>
      </c>
      <c r="H86" s="6">
        <f t="shared" ref="H86:BD86" si="689">H83*-H89+-H89*0.5*SUM(H84:H85)</f>
        <v>-0.84477000000000002</v>
      </c>
      <c r="I86" s="6">
        <f t="shared" si="689"/>
        <v>-0.79577334</v>
      </c>
      <c r="J86" s="6">
        <f t="shared" si="689"/>
        <v>-0.74961848627999994</v>
      </c>
      <c r="K86" s="6">
        <f t="shared" si="689"/>
        <v>-0.70614061407576001</v>
      </c>
      <c r="L86" s="6">
        <f t="shared" si="689"/>
        <v>-0.66518445845936591</v>
      </c>
      <c r="M86" s="6">
        <f t="shared" si="689"/>
        <v>-0.62660375986872263</v>
      </c>
      <c r="N86" s="6">
        <f t="shared" si="689"/>
        <v>-0.59026074179633681</v>
      </c>
      <c r="O86" s="6">
        <f t="shared" si="689"/>
        <v>-0.55602561877214918</v>
      </c>
      <c r="P86" s="6">
        <f t="shared" si="689"/>
        <v>-0.52377613288336455</v>
      </c>
      <c r="Q86" s="6">
        <f t="shared" si="689"/>
        <v>-0.49339711717612939</v>
      </c>
      <c r="R86" s="6">
        <f t="shared" si="689"/>
        <v>-0.46478008437991386</v>
      </c>
      <c r="S86" s="6">
        <f t="shared" si="689"/>
        <v>-0.4378228394858788</v>
      </c>
      <c r="T86" s="6">
        <f t="shared" si="689"/>
        <v>-0.41242911479569788</v>
      </c>
      <c r="U86" s="6">
        <f t="shared" si="689"/>
        <v>-0.38850822613754737</v>
      </c>
      <c r="V86" s="6">
        <f t="shared" si="689"/>
        <v>-0.36597474902156962</v>
      </c>
      <c r="W86" s="6">
        <f t="shared" si="689"/>
        <v>-0.34474821357831859</v>
      </c>
      <c r="X86" s="6">
        <f t="shared" si="689"/>
        <v>-0.32475281719077609</v>
      </c>
      <c r="Y86" s="6">
        <f t="shared" si="689"/>
        <v>-0.30591715379371109</v>
      </c>
      <c r="Z86" s="6">
        <f t="shared" si="689"/>
        <v>-0.28817395887367586</v>
      </c>
      <c r="AA86" s="6">
        <f t="shared" si="689"/>
        <v>-0.27145986925900267</v>
      </c>
      <c r="AB86" s="6">
        <f t="shared" si="689"/>
        <v>-0.25571519684198052</v>
      </c>
      <c r="AC86" s="6">
        <f t="shared" si="689"/>
        <v>-0.24088371542514564</v>
      </c>
      <c r="AD86" s="6">
        <f t="shared" si="689"/>
        <v>-0.2269124599304872</v>
      </c>
      <c r="AE86" s="6">
        <f t="shared" si="689"/>
        <v>-0.21375153725451895</v>
      </c>
      <c r="AF86" s="6">
        <f t="shared" si="689"/>
        <v>-0.20135394809375684</v>
      </c>
      <c r="AG86" s="6">
        <f t="shared" si="689"/>
        <v>-0.18967541910431895</v>
      </c>
      <c r="AH86" s="6">
        <f t="shared" si="689"/>
        <v>-0.17867424479626842</v>
      </c>
      <c r="AI86" s="6">
        <f t="shared" si="689"/>
        <v>-0.16831113859808486</v>
      </c>
      <c r="AJ86" s="6">
        <f t="shared" si="689"/>
        <v>-0.15854909255939595</v>
      </c>
      <c r="AK86" s="6">
        <f t="shared" si="689"/>
        <v>-0.14935324519095097</v>
      </c>
      <c r="AL86" s="6">
        <f t="shared" si="689"/>
        <v>-0.14069075696987582</v>
      </c>
      <c r="AM86" s="6">
        <f t="shared" si="689"/>
        <v>-0.13253069306562301</v>
      </c>
      <c r="AN86" s="6">
        <f t="shared" si="689"/>
        <v>-0.12484391286781686</v>
      </c>
      <c r="AO86" s="6">
        <f t="shared" si="689"/>
        <v>-0.11760296592148349</v>
      </c>
      <c r="AP86" s="6">
        <f t="shared" si="689"/>
        <v>-0.11078199389803746</v>
      </c>
      <c r="AQ86" s="6">
        <f t="shared" si="689"/>
        <v>-0.10435663825195128</v>
      </c>
      <c r="AR86" s="6">
        <f t="shared" si="689"/>
        <v>-9.8303953233338112E-2</v>
      </c>
      <c r="AS86" s="6">
        <f t="shared" si="689"/>
        <v>-9.2602323945804504E-2</v>
      </c>
      <c r="AT86" s="6">
        <f t="shared" si="689"/>
        <v>-8.723138915694785E-2</v>
      </c>
      <c r="AU86" s="6">
        <f t="shared" si="689"/>
        <v>-8.2171968585844871E-2</v>
      </c>
      <c r="AV86" s="6">
        <f t="shared" si="689"/>
        <v>-7.7405994407865872E-2</v>
      </c>
      <c r="AW86" s="6">
        <f t="shared" si="689"/>
        <v>-7.291644673220965E-2</v>
      </c>
      <c r="AX86" s="6">
        <f t="shared" si="689"/>
        <v>-6.8687292821741491E-2</v>
      </c>
      <c r="AY86" s="6">
        <f t="shared" si="689"/>
        <v>-6.4703429838080487E-2</v>
      </c>
      <c r="AZ86" s="6">
        <f t="shared" si="689"/>
        <v>-6.0950630907471826E-2</v>
      </c>
      <c r="BA86" s="6">
        <f t="shared" si="689"/>
        <v>-5.7415494314838458E-2</v>
      </c>
      <c r="BB86" s="6">
        <f t="shared" si="689"/>
        <v>-5.4085395644577823E-2</v>
      </c>
      <c r="BC86" s="6">
        <f t="shared" si="689"/>
        <v>-5.0948442697192307E-2</v>
      </c>
      <c r="BD86" s="6">
        <f t="shared" si="689"/>
        <v>-4.799343302075515E-2</v>
      </c>
    </row>
    <row r="87" spans="1:56" x14ac:dyDescent="0.45">
      <c r="D87" t="s">
        <v>7</v>
      </c>
      <c r="G87" s="8">
        <f>SUM(G83:G86)</f>
        <v>14.565</v>
      </c>
      <c r="H87" s="8">
        <f t="shared" ref="H87:BD87" si="690">SUM(H83:H86)</f>
        <v>13.720229999999999</v>
      </c>
      <c r="I87" s="8">
        <f t="shared" si="690"/>
        <v>12.924456659999999</v>
      </c>
      <c r="J87" s="8">
        <f t="shared" si="690"/>
        <v>12.17483817372</v>
      </c>
      <c r="K87" s="8">
        <f t="shared" si="690"/>
        <v>11.468697559644239</v>
      </c>
      <c r="L87" s="8">
        <f t="shared" si="690"/>
        <v>10.803513101184873</v>
      </c>
      <c r="M87" s="8">
        <f t="shared" si="690"/>
        <v>10.176909341316151</v>
      </c>
      <c r="N87" s="8">
        <f t="shared" si="690"/>
        <v>9.5866485995198136</v>
      </c>
      <c r="O87" s="8">
        <f t="shared" si="690"/>
        <v>9.0306229807476637</v>
      </c>
      <c r="P87" s="8">
        <f t="shared" si="690"/>
        <v>8.5068468478642991</v>
      </c>
      <c r="Q87" s="8">
        <f t="shared" si="690"/>
        <v>8.0134497306881691</v>
      </c>
      <c r="R87" s="8">
        <f t="shared" si="690"/>
        <v>7.5486696463082552</v>
      </c>
      <c r="S87" s="8">
        <f t="shared" si="690"/>
        <v>7.1108468068223765</v>
      </c>
      <c r="T87" s="8">
        <f t="shared" si="690"/>
        <v>6.6984176920266787</v>
      </c>
      <c r="U87" s="8">
        <f t="shared" si="690"/>
        <v>6.309909465889131</v>
      </c>
      <c r="V87" s="8">
        <f t="shared" si="690"/>
        <v>5.9439347168675614</v>
      </c>
      <c r="W87" s="8">
        <f t="shared" si="690"/>
        <v>5.5991865032892427</v>
      </c>
      <c r="X87" s="8">
        <f t="shared" si="690"/>
        <v>5.2744336860984671</v>
      </c>
      <c r="Y87" s="8">
        <f t="shared" si="690"/>
        <v>4.968516532304756</v>
      </c>
      <c r="Z87" s="8">
        <f t="shared" si="690"/>
        <v>4.68034257343108</v>
      </c>
      <c r="AA87" s="8">
        <f t="shared" si="690"/>
        <v>4.4088827041720773</v>
      </c>
      <c r="AB87" s="8">
        <f t="shared" si="690"/>
        <v>4.1531675073300969</v>
      </c>
      <c r="AC87" s="8">
        <f t="shared" si="690"/>
        <v>3.9122837919049513</v>
      </c>
      <c r="AD87" s="8">
        <f t="shared" si="690"/>
        <v>3.6853713319744643</v>
      </c>
      <c r="AE87" s="8">
        <f t="shared" si="690"/>
        <v>3.4716197947199454</v>
      </c>
      <c r="AF87" s="8">
        <f t="shared" si="690"/>
        <v>3.2702658466261885</v>
      </c>
      <c r="AG87" s="8">
        <f t="shared" si="690"/>
        <v>3.0805904275218694</v>
      </c>
      <c r="AH87" s="8">
        <f t="shared" si="690"/>
        <v>2.9019161827256008</v>
      </c>
      <c r="AI87" s="8">
        <f t="shared" si="690"/>
        <v>2.7336050441275161</v>
      </c>
      <c r="AJ87" s="8">
        <f t="shared" si="690"/>
        <v>2.5750559515681202</v>
      </c>
      <c r="AK87" s="8">
        <f t="shared" si="690"/>
        <v>2.425702706377169</v>
      </c>
      <c r="AL87" s="8">
        <f t="shared" si="690"/>
        <v>2.2850119494072931</v>
      </c>
      <c r="AM87" s="8">
        <f t="shared" si="690"/>
        <v>2.15248125634167</v>
      </c>
      <c r="AN87" s="8">
        <f t="shared" si="690"/>
        <v>2.0276373434738533</v>
      </c>
      <c r="AO87" s="8">
        <f t="shared" si="690"/>
        <v>1.9100343775523698</v>
      </c>
      <c r="AP87" s="8">
        <f t="shared" si="690"/>
        <v>1.7992523836543324</v>
      </c>
      <c r="AQ87" s="8">
        <f t="shared" si="690"/>
        <v>1.6948957454023812</v>
      </c>
      <c r="AR87" s="8">
        <f t="shared" si="690"/>
        <v>1.5965917921690431</v>
      </c>
      <c r="AS87" s="8">
        <f t="shared" si="690"/>
        <v>1.5039894682232386</v>
      </c>
      <c r="AT87" s="8">
        <f t="shared" si="690"/>
        <v>1.4167580790662908</v>
      </c>
      <c r="AU87" s="8">
        <f t="shared" si="690"/>
        <v>1.334586110480446</v>
      </c>
      <c r="AV87" s="8">
        <f t="shared" si="690"/>
        <v>1.2571801160725802</v>
      </c>
      <c r="AW87" s="8">
        <f t="shared" si="690"/>
        <v>1.1842636693403705</v>
      </c>
      <c r="AX87" s="8">
        <f t="shared" si="690"/>
        <v>1.1155763765186291</v>
      </c>
      <c r="AY87" s="8">
        <f t="shared" si="690"/>
        <v>1.0508729466805486</v>
      </c>
      <c r="AZ87" s="8">
        <f t="shared" si="690"/>
        <v>0.98992231577307677</v>
      </c>
      <c r="BA87" s="8">
        <f t="shared" si="690"/>
        <v>0.93250682145823827</v>
      </c>
      <c r="BB87" s="8">
        <f t="shared" si="690"/>
        <v>0.87842142581366045</v>
      </c>
      <c r="BC87" s="8">
        <f t="shared" si="690"/>
        <v>0.82747298311646811</v>
      </c>
      <c r="BD87" s="8">
        <f t="shared" si="690"/>
        <v>0.77947955009571301</v>
      </c>
    </row>
    <row r="89" spans="1:56" x14ac:dyDescent="0.45">
      <c r="D89" t="s">
        <v>8</v>
      </c>
      <c r="E89" s="4">
        <v>5.8000000000000003E-2</v>
      </c>
      <c r="F89" s="4">
        <v>5.8000000000000003E-2</v>
      </c>
      <c r="G89" s="4">
        <v>5.8000000000000003E-2</v>
      </c>
      <c r="H89" s="4">
        <v>5.8000000000000003E-2</v>
      </c>
      <c r="I89" s="4">
        <v>5.8000000000000003E-2</v>
      </c>
      <c r="J89" s="4">
        <v>5.8000000000000003E-2</v>
      </c>
      <c r="K89" s="4">
        <v>5.8000000000000003E-2</v>
      </c>
      <c r="L89" s="4">
        <v>5.8000000000000003E-2</v>
      </c>
      <c r="M89" s="4">
        <v>5.8000000000000003E-2</v>
      </c>
      <c r="N89" s="4">
        <v>5.8000000000000003E-2</v>
      </c>
      <c r="O89" s="4">
        <v>5.8000000000000003E-2</v>
      </c>
      <c r="P89" s="4">
        <v>5.8000000000000003E-2</v>
      </c>
      <c r="Q89" s="4">
        <v>5.8000000000000003E-2</v>
      </c>
      <c r="R89" s="4">
        <v>5.8000000000000003E-2</v>
      </c>
      <c r="S89" s="4">
        <v>5.8000000000000003E-2</v>
      </c>
      <c r="T89" s="4">
        <v>5.8000000000000003E-2</v>
      </c>
      <c r="U89" s="4">
        <v>5.8000000000000003E-2</v>
      </c>
      <c r="V89" s="4">
        <v>5.8000000000000003E-2</v>
      </c>
      <c r="W89" s="4">
        <v>5.8000000000000003E-2</v>
      </c>
      <c r="X89" s="4">
        <v>5.8000000000000003E-2</v>
      </c>
      <c r="Y89" s="4">
        <v>5.8000000000000003E-2</v>
      </c>
      <c r="Z89" s="4">
        <v>5.8000000000000003E-2</v>
      </c>
      <c r="AA89" s="4">
        <v>5.8000000000000003E-2</v>
      </c>
      <c r="AB89" s="4">
        <v>5.8000000000000003E-2</v>
      </c>
      <c r="AC89" s="4">
        <v>5.8000000000000003E-2</v>
      </c>
      <c r="AD89" s="4">
        <v>5.8000000000000003E-2</v>
      </c>
      <c r="AE89" s="4">
        <v>5.8000000000000003E-2</v>
      </c>
      <c r="AF89" s="4">
        <v>5.8000000000000003E-2</v>
      </c>
      <c r="AG89" s="4">
        <v>5.8000000000000003E-2</v>
      </c>
      <c r="AH89" s="4">
        <v>5.8000000000000003E-2</v>
      </c>
      <c r="AI89" s="4">
        <v>5.8000000000000003E-2</v>
      </c>
      <c r="AJ89" s="4">
        <v>5.8000000000000003E-2</v>
      </c>
      <c r="AK89" s="4">
        <v>5.8000000000000003E-2</v>
      </c>
      <c r="AL89" s="4">
        <v>5.8000000000000003E-2</v>
      </c>
      <c r="AM89" s="4">
        <v>5.8000000000000003E-2</v>
      </c>
      <c r="AN89" s="4">
        <v>5.8000000000000003E-2</v>
      </c>
      <c r="AO89" s="4">
        <v>5.8000000000000003E-2</v>
      </c>
      <c r="AP89" s="4">
        <v>5.8000000000000003E-2</v>
      </c>
      <c r="AQ89" s="4">
        <v>5.8000000000000003E-2</v>
      </c>
      <c r="AR89" s="4">
        <v>5.8000000000000003E-2</v>
      </c>
      <c r="AS89" s="4">
        <v>5.8000000000000003E-2</v>
      </c>
      <c r="AT89" s="4">
        <v>5.8000000000000003E-2</v>
      </c>
      <c r="AU89" s="4">
        <v>5.8000000000000003E-2</v>
      </c>
      <c r="AV89" s="4">
        <v>5.8000000000000003E-2</v>
      </c>
      <c r="AW89" s="4">
        <v>5.8000000000000003E-2</v>
      </c>
      <c r="AX89" s="4">
        <v>5.8000000000000003E-2</v>
      </c>
      <c r="AY89" s="4">
        <v>5.8000000000000003E-2</v>
      </c>
      <c r="AZ89" s="4">
        <v>5.8000000000000003E-2</v>
      </c>
      <c r="BA89" s="4">
        <v>5.8000000000000003E-2</v>
      </c>
      <c r="BB89" s="4">
        <v>5.8000000000000003E-2</v>
      </c>
      <c r="BC89" s="4">
        <v>5.8000000000000003E-2</v>
      </c>
      <c r="BD89" s="4">
        <v>5.8000000000000003E-2</v>
      </c>
    </row>
    <row r="91" spans="1:56" x14ac:dyDescent="0.45">
      <c r="D91" t="s">
        <v>9</v>
      </c>
      <c r="G91" s="7">
        <f>AVERAGE(G83,G87)</f>
        <v>7.2824999999999998</v>
      </c>
      <c r="H91" s="7">
        <f t="shared" ref="H91:BD91" si="691">AVERAGE(H83,H87)</f>
        <v>14.142614999999999</v>
      </c>
      <c r="I91" s="7">
        <f t="shared" si="691"/>
        <v>13.322343329999999</v>
      </c>
      <c r="J91" s="7">
        <f t="shared" si="691"/>
        <v>12.549647416859999</v>
      </c>
      <c r="K91" s="7">
        <f t="shared" si="691"/>
        <v>11.821767866682119</v>
      </c>
      <c r="L91" s="7">
        <f t="shared" si="691"/>
        <v>11.136105330414555</v>
      </c>
      <c r="M91" s="7">
        <f t="shared" si="691"/>
        <v>10.490211221250512</v>
      </c>
      <c r="N91" s="7">
        <f t="shared" si="691"/>
        <v>9.881778970417983</v>
      </c>
      <c r="O91" s="7">
        <f t="shared" si="691"/>
        <v>9.3086357901337387</v>
      </c>
      <c r="P91" s="7">
        <f t="shared" si="691"/>
        <v>8.7687349143059805</v>
      </c>
      <c r="Q91" s="7">
        <f t="shared" si="691"/>
        <v>8.2601482892762341</v>
      </c>
      <c r="R91" s="7">
        <f t="shared" si="691"/>
        <v>7.7810596884982122</v>
      </c>
      <c r="S91" s="7">
        <f t="shared" si="691"/>
        <v>7.3297582265653158</v>
      </c>
      <c r="T91" s="7">
        <f t="shared" si="691"/>
        <v>6.9046322494245276</v>
      </c>
      <c r="U91" s="7">
        <f t="shared" si="691"/>
        <v>6.5041635789579049</v>
      </c>
      <c r="V91" s="7">
        <f t="shared" si="691"/>
        <v>6.1269220913783462</v>
      </c>
      <c r="W91" s="7">
        <f t="shared" si="691"/>
        <v>5.771560610078402</v>
      </c>
      <c r="X91" s="7">
        <f t="shared" si="691"/>
        <v>5.4368100946938549</v>
      </c>
      <c r="Y91" s="7">
        <f t="shared" si="691"/>
        <v>5.1214751092016115</v>
      </c>
      <c r="Z91" s="7">
        <f t="shared" si="691"/>
        <v>4.824429552867918</v>
      </c>
      <c r="AA91" s="7">
        <f t="shared" si="691"/>
        <v>4.5446126388015786</v>
      </c>
      <c r="AB91" s="7">
        <f t="shared" si="691"/>
        <v>4.2810251057510875</v>
      </c>
      <c r="AC91" s="7">
        <f t="shared" si="691"/>
        <v>4.0327256496175243</v>
      </c>
      <c r="AD91" s="7">
        <f t="shared" si="691"/>
        <v>3.7988275619397078</v>
      </c>
      <c r="AE91" s="7">
        <f t="shared" si="691"/>
        <v>3.5784955633472046</v>
      </c>
      <c r="AF91" s="7">
        <f t="shared" si="691"/>
        <v>3.3709428206730667</v>
      </c>
      <c r="AG91" s="7">
        <f t="shared" si="691"/>
        <v>3.1754281370740287</v>
      </c>
      <c r="AH91" s="7">
        <f t="shared" si="691"/>
        <v>2.9912533051237351</v>
      </c>
      <c r="AI91" s="7">
        <f t="shared" si="691"/>
        <v>2.8177606134265583</v>
      </c>
      <c r="AJ91" s="7">
        <f t="shared" si="691"/>
        <v>2.6543304978478179</v>
      </c>
      <c r="AK91" s="7">
        <f t="shared" si="691"/>
        <v>2.5003793289726444</v>
      </c>
      <c r="AL91" s="7">
        <f t="shared" si="691"/>
        <v>2.3553573278922313</v>
      </c>
      <c r="AM91" s="7">
        <f t="shared" si="691"/>
        <v>2.2187466028744813</v>
      </c>
      <c r="AN91" s="7">
        <f t="shared" si="691"/>
        <v>2.0900592999077618</v>
      </c>
      <c r="AO91" s="7">
        <f t="shared" si="691"/>
        <v>1.9688358605131115</v>
      </c>
      <c r="AP91" s="7">
        <f t="shared" si="691"/>
        <v>1.8546433806033511</v>
      </c>
      <c r="AQ91" s="7">
        <f t="shared" si="691"/>
        <v>1.7470740645283569</v>
      </c>
      <c r="AR91" s="7">
        <f t="shared" si="691"/>
        <v>1.6457437687857122</v>
      </c>
      <c r="AS91" s="7">
        <f t="shared" si="691"/>
        <v>1.550290630196141</v>
      </c>
      <c r="AT91" s="7">
        <f t="shared" si="691"/>
        <v>1.4603737736447648</v>
      </c>
      <c r="AU91" s="7">
        <f t="shared" si="691"/>
        <v>1.3756720947733685</v>
      </c>
      <c r="AV91" s="7">
        <f t="shared" si="691"/>
        <v>1.295883113276513</v>
      </c>
      <c r="AW91" s="7">
        <f t="shared" si="691"/>
        <v>1.2207218927064754</v>
      </c>
      <c r="AX91" s="7">
        <f t="shared" si="691"/>
        <v>1.1499200229294999</v>
      </c>
      <c r="AY91" s="7">
        <f t="shared" si="691"/>
        <v>1.0832246615995889</v>
      </c>
      <c r="AZ91" s="7">
        <f t="shared" si="691"/>
        <v>1.0203976312268126</v>
      </c>
      <c r="BA91" s="7">
        <f t="shared" si="691"/>
        <v>0.96121456861565746</v>
      </c>
      <c r="BB91" s="7">
        <f t="shared" si="691"/>
        <v>0.9054641236359493</v>
      </c>
      <c r="BC91" s="7">
        <f t="shared" si="691"/>
        <v>0.85294720446506433</v>
      </c>
      <c r="BD91" s="7">
        <f t="shared" si="691"/>
        <v>0.80347626660609062</v>
      </c>
    </row>
    <row r="93" spans="1:56" x14ac:dyDescent="0.45">
      <c r="D93" t="s">
        <v>10</v>
      </c>
      <c r="E93" s="4">
        <v>3.5999999999999997E-2</v>
      </c>
      <c r="F93" s="4">
        <v>3.5999999999999997E-2</v>
      </c>
      <c r="G93" s="4">
        <v>3.5999999999999997E-2</v>
      </c>
      <c r="H93" s="4">
        <v>3.5999999999999997E-2</v>
      </c>
      <c r="I93" s="4">
        <v>3.5999999999999997E-2</v>
      </c>
      <c r="J93" s="4">
        <v>3.5999999999999997E-2</v>
      </c>
      <c r="K93" s="4">
        <v>3.5999999999999997E-2</v>
      </c>
      <c r="L93" s="4">
        <v>3.5999999999999997E-2</v>
      </c>
      <c r="M93" s="4">
        <v>3.5999999999999997E-2</v>
      </c>
      <c r="N93" s="4">
        <v>3.5999999999999997E-2</v>
      </c>
      <c r="O93" s="4">
        <v>3.5999999999999997E-2</v>
      </c>
      <c r="P93" s="4">
        <v>3.5999999999999997E-2</v>
      </c>
      <c r="Q93" s="4">
        <v>3.5999999999999997E-2</v>
      </c>
      <c r="R93" s="4">
        <v>3.5999999999999997E-2</v>
      </c>
      <c r="S93" s="4">
        <v>3.5999999999999997E-2</v>
      </c>
      <c r="T93" s="4">
        <v>3.5999999999999997E-2</v>
      </c>
      <c r="U93" s="4">
        <v>3.5999999999999997E-2</v>
      </c>
      <c r="V93" s="4">
        <v>3.5999999999999997E-2</v>
      </c>
      <c r="W93" s="4">
        <v>3.5999999999999997E-2</v>
      </c>
      <c r="X93" s="4">
        <v>3.5999999999999997E-2</v>
      </c>
      <c r="Y93" s="4">
        <v>3.5999999999999997E-2</v>
      </c>
      <c r="Z93" s="4">
        <v>3.5999999999999997E-2</v>
      </c>
      <c r="AA93" s="4">
        <v>3.5999999999999997E-2</v>
      </c>
      <c r="AB93" s="4">
        <v>3.5999999999999997E-2</v>
      </c>
      <c r="AC93" s="4">
        <v>3.5999999999999997E-2</v>
      </c>
      <c r="AD93" s="4">
        <v>3.5999999999999997E-2</v>
      </c>
      <c r="AE93" s="4">
        <v>3.5999999999999997E-2</v>
      </c>
      <c r="AF93" s="4">
        <v>3.5999999999999997E-2</v>
      </c>
      <c r="AG93" s="4">
        <v>3.5999999999999997E-2</v>
      </c>
      <c r="AH93" s="4">
        <v>3.5999999999999997E-2</v>
      </c>
      <c r="AI93" s="4">
        <v>3.5999999999999997E-2</v>
      </c>
      <c r="AJ93" s="4">
        <v>3.5999999999999997E-2</v>
      </c>
      <c r="AK93" s="4">
        <v>3.5999999999999997E-2</v>
      </c>
      <c r="AL93" s="4">
        <v>3.5999999999999997E-2</v>
      </c>
      <c r="AM93" s="4">
        <v>3.5999999999999997E-2</v>
      </c>
      <c r="AN93" s="4">
        <v>3.5999999999999997E-2</v>
      </c>
      <c r="AO93" s="4">
        <v>3.5999999999999997E-2</v>
      </c>
      <c r="AP93" s="4">
        <v>3.5999999999999997E-2</v>
      </c>
      <c r="AQ93" s="4">
        <v>3.5999999999999997E-2</v>
      </c>
      <c r="AR93" s="4">
        <v>3.5999999999999997E-2</v>
      </c>
      <c r="AS93" s="4">
        <v>3.5999999999999997E-2</v>
      </c>
      <c r="AT93" s="4">
        <v>3.5999999999999997E-2</v>
      </c>
      <c r="AU93" s="4">
        <v>3.5999999999999997E-2</v>
      </c>
      <c r="AV93" s="4">
        <v>3.5999999999999997E-2</v>
      </c>
      <c r="AW93" s="4">
        <v>3.5999999999999997E-2</v>
      </c>
      <c r="AX93" s="4">
        <v>3.5999999999999997E-2</v>
      </c>
      <c r="AY93" s="4">
        <v>3.5999999999999997E-2</v>
      </c>
      <c r="AZ93" s="4">
        <v>3.5999999999999997E-2</v>
      </c>
      <c r="BA93" s="4">
        <v>3.5999999999999997E-2</v>
      </c>
      <c r="BB93" s="4">
        <v>3.5999999999999997E-2</v>
      </c>
      <c r="BC93" s="4">
        <v>3.5999999999999997E-2</v>
      </c>
      <c r="BD93" s="4">
        <v>3.5999999999999997E-2</v>
      </c>
    </row>
    <row r="95" spans="1:56" x14ac:dyDescent="0.45">
      <c r="D95" t="s">
        <v>11</v>
      </c>
      <c r="E95">
        <v>0</v>
      </c>
      <c r="F95">
        <v>0</v>
      </c>
      <c r="G95" s="7">
        <f>G91*G93</f>
        <v>0.26216999999999996</v>
      </c>
      <c r="H95" s="7">
        <f t="shared" ref="H95:BD95" si="692">H91*H93</f>
        <v>0.5091341399999999</v>
      </c>
      <c r="I95" s="7">
        <f t="shared" si="692"/>
        <v>0.47960435987999994</v>
      </c>
      <c r="J95" s="7">
        <f t="shared" si="692"/>
        <v>0.45178730700695996</v>
      </c>
      <c r="K95" s="7">
        <f t="shared" si="692"/>
        <v>0.42558364320055625</v>
      </c>
      <c r="L95" s="7">
        <f t="shared" si="692"/>
        <v>0.40089979189492397</v>
      </c>
      <c r="M95" s="7">
        <f t="shared" si="692"/>
        <v>0.3776476039650184</v>
      </c>
      <c r="N95" s="7">
        <f t="shared" si="692"/>
        <v>0.35574404293504736</v>
      </c>
      <c r="O95" s="7">
        <f t="shared" si="692"/>
        <v>0.33511088844481457</v>
      </c>
      <c r="P95" s="7">
        <f t="shared" si="692"/>
        <v>0.31567445691501528</v>
      </c>
      <c r="Q95" s="7">
        <f t="shared" si="692"/>
        <v>0.29736533841394441</v>
      </c>
      <c r="R95" s="7">
        <f t="shared" si="692"/>
        <v>0.28011814878593561</v>
      </c>
      <c r="S95" s="7">
        <f t="shared" si="692"/>
        <v>0.26387129615635135</v>
      </c>
      <c r="T95" s="7">
        <f t="shared" si="692"/>
        <v>0.24856676097928299</v>
      </c>
      <c r="U95" s="7">
        <f t="shared" si="692"/>
        <v>0.23414988884248455</v>
      </c>
      <c r="V95" s="7">
        <f t="shared" si="692"/>
        <v>0.22056919528962043</v>
      </c>
      <c r="W95" s="7">
        <f t="shared" si="692"/>
        <v>0.20777618196282246</v>
      </c>
      <c r="X95" s="7">
        <f t="shared" si="692"/>
        <v>0.19572516340897878</v>
      </c>
      <c r="Y95" s="7">
        <f t="shared" si="692"/>
        <v>0.184373103931258</v>
      </c>
      <c r="Z95" s="7">
        <f t="shared" si="692"/>
        <v>0.17367946390324504</v>
      </c>
      <c r="AA95" s="7">
        <f t="shared" si="692"/>
        <v>0.16360605499685682</v>
      </c>
      <c r="AB95" s="7">
        <f t="shared" si="692"/>
        <v>0.15411690380703913</v>
      </c>
      <c r="AC95" s="7">
        <f t="shared" si="692"/>
        <v>0.14517812338623087</v>
      </c>
      <c r="AD95" s="7">
        <f t="shared" si="692"/>
        <v>0.13675779222982948</v>
      </c>
      <c r="AE95" s="7">
        <f t="shared" si="692"/>
        <v>0.12882584028049937</v>
      </c>
      <c r="AF95" s="7">
        <f t="shared" si="692"/>
        <v>0.12135394154423039</v>
      </c>
      <c r="AG95" s="7">
        <f t="shared" si="692"/>
        <v>0.11431541293466503</v>
      </c>
      <c r="AH95" s="7">
        <f t="shared" si="692"/>
        <v>0.10768511898445446</v>
      </c>
      <c r="AI95" s="7">
        <f t="shared" si="692"/>
        <v>0.10143938208335609</v>
      </c>
      <c r="AJ95" s="7">
        <f t="shared" si="692"/>
        <v>9.5555897922521435E-2</v>
      </c>
      <c r="AK95" s="7">
        <f t="shared" si="692"/>
        <v>9.0013655843015197E-2</v>
      </c>
      <c r="AL95" s="7">
        <f t="shared" si="692"/>
        <v>8.4792863804120322E-2</v>
      </c>
      <c r="AM95" s="7">
        <f t="shared" si="692"/>
        <v>7.9874877703481326E-2</v>
      </c>
      <c r="AN95" s="7">
        <f t="shared" si="692"/>
        <v>7.5242134796679419E-2</v>
      </c>
      <c r="AO95" s="7">
        <f t="shared" si="692"/>
        <v>7.0878090978472016E-2</v>
      </c>
      <c r="AP95" s="7">
        <f t="shared" si="692"/>
        <v>6.6767161701720631E-2</v>
      </c>
      <c r="AQ95" s="7">
        <f t="shared" si="692"/>
        <v>6.2894666323020848E-2</v>
      </c>
      <c r="AR95" s="7">
        <f t="shared" si="692"/>
        <v>5.9246775676285633E-2</v>
      </c>
      <c r="AS95" s="7">
        <f t="shared" si="692"/>
        <v>5.5810462687061073E-2</v>
      </c>
      <c r="AT95" s="7">
        <f t="shared" si="692"/>
        <v>5.257345585121153E-2</v>
      </c>
      <c r="AU95" s="7">
        <f t="shared" si="692"/>
        <v>4.9524195411841263E-2</v>
      </c>
      <c r="AV95" s="7">
        <f t="shared" si="692"/>
        <v>4.665179207795446E-2</v>
      </c>
      <c r="AW95" s="7">
        <f t="shared" si="692"/>
        <v>4.3945988137433112E-2</v>
      </c>
      <c r="AX95" s="7">
        <f t="shared" si="692"/>
        <v>4.1397120825461993E-2</v>
      </c>
      <c r="AY95" s="7">
        <f t="shared" si="692"/>
        <v>3.8996087817585193E-2</v>
      </c>
      <c r="AZ95" s="7">
        <f t="shared" si="692"/>
        <v>3.6734314724165253E-2</v>
      </c>
      <c r="BA95" s="7">
        <f t="shared" si="692"/>
        <v>3.4603724470163667E-2</v>
      </c>
      <c r="BB95" s="7">
        <f t="shared" si="692"/>
        <v>3.2596708450894171E-2</v>
      </c>
      <c r="BC95" s="7">
        <f t="shared" si="692"/>
        <v>3.0706099360742315E-2</v>
      </c>
      <c r="BD95" s="7">
        <f t="shared" si="692"/>
        <v>2.8925145597819259E-2</v>
      </c>
    </row>
    <row r="97" spans="3:56" x14ac:dyDescent="0.45">
      <c r="D97" t="s">
        <v>12</v>
      </c>
      <c r="G97" s="5">
        <v>0</v>
      </c>
    </row>
    <row r="99" spans="3:56" x14ac:dyDescent="0.45">
      <c r="D99" t="s">
        <v>13</v>
      </c>
      <c r="E99">
        <v>0</v>
      </c>
      <c r="F99">
        <v>0</v>
      </c>
      <c r="G99" s="6">
        <f>-G86+G95+G97</f>
        <v>0.69716999999999996</v>
      </c>
      <c r="H99" s="6">
        <f t="shared" ref="H99:BD99" si="693">-H86+H95+H97</f>
        <v>1.35390414</v>
      </c>
      <c r="I99" s="6">
        <f t="shared" si="693"/>
        <v>1.2753776998799999</v>
      </c>
      <c r="J99" s="6">
        <f t="shared" si="693"/>
        <v>1.20140579328696</v>
      </c>
      <c r="K99" s="6">
        <f t="shared" si="693"/>
        <v>1.1317242572763162</v>
      </c>
      <c r="L99" s="6">
        <f t="shared" si="693"/>
        <v>1.0660842503542898</v>
      </c>
      <c r="M99" s="6">
        <f t="shared" si="693"/>
        <v>1.0042513638337409</v>
      </c>
      <c r="N99" s="6">
        <f t="shared" si="693"/>
        <v>0.94600478473138416</v>
      </c>
      <c r="O99" s="6">
        <f t="shared" si="693"/>
        <v>0.89113650721696369</v>
      </c>
      <c r="P99" s="6">
        <f t="shared" si="693"/>
        <v>0.83945058979837983</v>
      </c>
      <c r="Q99" s="6">
        <f t="shared" si="693"/>
        <v>0.79076245559007385</v>
      </c>
      <c r="R99" s="6">
        <f t="shared" si="693"/>
        <v>0.74489823316584947</v>
      </c>
      <c r="S99" s="6">
        <f t="shared" si="693"/>
        <v>0.70169413564223015</v>
      </c>
      <c r="T99" s="6">
        <f t="shared" si="693"/>
        <v>0.66099587577498087</v>
      </c>
      <c r="U99" s="6">
        <f t="shared" si="693"/>
        <v>0.62265811498003187</v>
      </c>
      <c r="V99" s="6">
        <f t="shared" si="693"/>
        <v>0.58654394431119006</v>
      </c>
      <c r="W99" s="6">
        <f t="shared" si="693"/>
        <v>0.55252439554114108</v>
      </c>
      <c r="X99" s="6">
        <f t="shared" si="693"/>
        <v>0.52047798059975481</v>
      </c>
      <c r="Y99" s="6">
        <f t="shared" si="693"/>
        <v>0.49029025772496909</v>
      </c>
      <c r="Z99" s="6">
        <f t="shared" si="693"/>
        <v>0.46185342277692087</v>
      </c>
      <c r="AA99" s="6">
        <f t="shared" si="693"/>
        <v>0.43506592425585949</v>
      </c>
      <c r="AB99" s="6">
        <f t="shared" si="693"/>
        <v>0.40983210064901965</v>
      </c>
      <c r="AC99" s="6">
        <f t="shared" si="693"/>
        <v>0.38606183881137651</v>
      </c>
      <c r="AD99" s="6">
        <f t="shared" si="693"/>
        <v>0.36367025216031668</v>
      </c>
      <c r="AE99" s="6">
        <f t="shared" si="693"/>
        <v>0.34257737753501832</v>
      </c>
      <c r="AF99" s="6">
        <f t="shared" si="693"/>
        <v>0.32270788963798724</v>
      </c>
      <c r="AG99" s="6">
        <f t="shared" si="693"/>
        <v>0.30399083203898397</v>
      </c>
      <c r="AH99" s="6">
        <f t="shared" si="693"/>
        <v>0.28635936378072291</v>
      </c>
      <c r="AI99" s="6">
        <f t="shared" si="693"/>
        <v>0.26975052068144095</v>
      </c>
      <c r="AJ99" s="6">
        <f t="shared" si="693"/>
        <v>0.25410499048191737</v>
      </c>
      <c r="AK99" s="6">
        <f t="shared" si="693"/>
        <v>0.23936690103396618</v>
      </c>
      <c r="AL99" s="6">
        <f t="shared" si="693"/>
        <v>0.22548362077399614</v>
      </c>
      <c r="AM99" s="6">
        <f t="shared" si="693"/>
        <v>0.21240557076910432</v>
      </c>
      <c r="AN99" s="6">
        <f t="shared" si="693"/>
        <v>0.20008604766449628</v>
      </c>
      <c r="AO99" s="6">
        <f t="shared" si="693"/>
        <v>0.18848105689995551</v>
      </c>
      <c r="AP99" s="6">
        <f t="shared" si="693"/>
        <v>0.17754915559975809</v>
      </c>
      <c r="AQ99" s="6">
        <f t="shared" si="693"/>
        <v>0.16725130457497212</v>
      </c>
      <c r="AR99" s="6">
        <f t="shared" si="693"/>
        <v>0.15755072890962374</v>
      </c>
      <c r="AS99" s="6">
        <f t="shared" si="693"/>
        <v>0.14841278663286558</v>
      </c>
      <c r="AT99" s="6">
        <f t="shared" si="693"/>
        <v>0.13980484500815937</v>
      </c>
      <c r="AU99" s="6">
        <f t="shared" si="693"/>
        <v>0.13169616399768613</v>
      </c>
      <c r="AV99" s="6">
        <f t="shared" si="693"/>
        <v>0.12405778648582033</v>
      </c>
      <c r="AW99" s="6">
        <f t="shared" si="693"/>
        <v>0.11686243486964276</v>
      </c>
      <c r="AX99" s="6">
        <f t="shared" si="693"/>
        <v>0.11008441364720348</v>
      </c>
      <c r="AY99" s="6">
        <f t="shared" si="693"/>
        <v>0.10369951765566568</v>
      </c>
      <c r="AZ99" s="6">
        <f t="shared" si="693"/>
        <v>9.7684945631637071E-2</v>
      </c>
      <c r="BA99" s="6">
        <f t="shared" si="693"/>
        <v>9.2019218785002133E-2</v>
      </c>
      <c r="BB99" s="6">
        <f t="shared" si="693"/>
        <v>8.6682104095472001E-2</v>
      </c>
      <c r="BC99" s="6">
        <f t="shared" si="693"/>
        <v>8.1654542057934626E-2</v>
      </c>
      <c r="BD99" s="6">
        <f t="shared" si="693"/>
        <v>7.6918578618574401E-2</v>
      </c>
    </row>
    <row r="101" spans="3:56" x14ac:dyDescent="0.45">
      <c r="C101" t="s">
        <v>14</v>
      </c>
      <c r="D101" t="s">
        <v>15</v>
      </c>
      <c r="E101" s="43">
        <f>XNPV(E93,E99:BD99,E81:BD81)</f>
        <v>13.937683725003104</v>
      </c>
    </row>
    <row r="102" spans="3:56" x14ac:dyDescent="0.45">
      <c r="C102" t="s">
        <v>16</v>
      </c>
      <c r="D102" t="s">
        <v>15</v>
      </c>
      <c r="E102" s="43">
        <f>XNPV(E93,E99:K99,E81:K81)</f>
        <v>4.8956616020869541</v>
      </c>
    </row>
    <row r="103" spans="3:56" s="44" customFormat="1" x14ac:dyDescent="0.45"/>
    <row r="105" spans="3:56" x14ac:dyDescent="0.45">
      <c r="D105" t="s">
        <v>2</v>
      </c>
      <c r="E105">
        <v>1</v>
      </c>
      <c r="F105">
        <f>+E105+1</f>
        <v>2</v>
      </c>
      <c r="G105">
        <f t="shared" ref="G105" si="694">+F105+1</f>
        <v>3</v>
      </c>
      <c r="H105">
        <f t="shared" ref="H105" si="695">+G105+1</f>
        <v>4</v>
      </c>
      <c r="I105">
        <f t="shared" ref="I105" si="696">+H105+1</f>
        <v>5</v>
      </c>
      <c r="J105">
        <f t="shared" ref="J105" si="697">+I105+1</f>
        <v>6</v>
      </c>
      <c r="K105">
        <f t="shared" ref="K105" si="698">+J105+1</f>
        <v>7</v>
      </c>
      <c r="L105">
        <f t="shared" ref="L105" si="699">+K105+1</f>
        <v>8</v>
      </c>
      <c r="M105">
        <f t="shared" ref="M105" si="700">+L105+1</f>
        <v>9</v>
      </c>
      <c r="N105">
        <f t="shared" ref="N105" si="701">+M105+1</f>
        <v>10</v>
      </c>
      <c r="O105">
        <f t="shared" ref="O105" si="702">+N105+1</f>
        <v>11</v>
      </c>
      <c r="P105">
        <f t="shared" ref="P105" si="703">+O105+1</f>
        <v>12</v>
      </c>
      <c r="Q105">
        <f t="shared" ref="Q105" si="704">+P105+1</f>
        <v>13</v>
      </c>
      <c r="R105">
        <f t="shared" ref="R105" si="705">+Q105+1</f>
        <v>14</v>
      </c>
      <c r="S105">
        <f t="shared" ref="S105" si="706">+R105+1</f>
        <v>15</v>
      </c>
      <c r="T105">
        <f t="shared" ref="T105" si="707">+S105+1</f>
        <v>16</v>
      </c>
      <c r="U105">
        <f t="shared" ref="U105" si="708">+T105+1</f>
        <v>17</v>
      </c>
      <c r="V105">
        <f t="shared" ref="V105" si="709">+U105+1</f>
        <v>18</v>
      </c>
      <c r="W105">
        <f t="shared" ref="W105" si="710">+V105+1</f>
        <v>19</v>
      </c>
      <c r="X105">
        <f t="shared" ref="X105" si="711">+W105+1</f>
        <v>20</v>
      </c>
      <c r="Y105">
        <f t="shared" ref="Y105" si="712">+X105+1</f>
        <v>21</v>
      </c>
      <c r="Z105">
        <f t="shared" ref="Z105" si="713">+Y105+1</f>
        <v>22</v>
      </c>
      <c r="AA105">
        <f t="shared" ref="AA105" si="714">+Z105+1</f>
        <v>23</v>
      </c>
      <c r="AB105">
        <f t="shared" ref="AB105" si="715">+AA105+1</f>
        <v>24</v>
      </c>
      <c r="AC105">
        <f t="shared" ref="AC105" si="716">+AB105+1</f>
        <v>25</v>
      </c>
      <c r="AD105">
        <f t="shared" ref="AD105" si="717">+AC105+1</f>
        <v>26</v>
      </c>
      <c r="AE105">
        <f t="shared" ref="AE105" si="718">+AD105+1</f>
        <v>27</v>
      </c>
      <c r="AF105">
        <f t="shared" ref="AF105" si="719">+AE105+1</f>
        <v>28</v>
      </c>
      <c r="AG105">
        <f t="shared" ref="AG105" si="720">+AF105+1</f>
        <v>29</v>
      </c>
      <c r="AH105">
        <f t="shared" ref="AH105" si="721">+AG105+1</f>
        <v>30</v>
      </c>
      <c r="AI105">
        <f t="shared" ref="AI105" si="722">+AH105+1</f>
        <v>31</v>
      </c>
      <c r="AJ105">
        <f t="shared" ref="AJ105" si="723">+AI105+1</f>
        <v>32</v>
      </c>
      <c r="AK105">
        <f t="shared" ref="AK105" si="724">+AJ105+1</f>
        <v>33</v>
      </c>
      <c r="AL105">
        <f t="shared" ref="AL105" si="725">+AK105+1</f>
        <v>34</v>
      </c>
      <c r="AM105">
        <f t="shared" ref="AM105" si="726">+AL105+1</f>
        <v>35</v>
      </c>
      <c r="AN105">
        <f t="shared" ref="AN105" si="727">+AM105+1</f>
        <v>36</v>
      </c>
      <c r="AO105">
        <f t="shared" ref="AO105" si="728">+AN105+1</f>
        <v>37</v>
      </c>
      <c r="AP105">
        <f t="shared" ref="AP105" si="729">+AO105+1</f>
        <v>38</v>
      </c>
      <c r="AQ105">
        <f t="shared" ref="AQ105" si="730">+AP105+1</f>
        <v>39</v>
      </c>
      <c r="AR105">
        <f t="shared" ref="AR105" si="731">+AQ105+1</f>
        <v>40</v>
      </c>
      <c r="AS105">
        <f t="shared" ref="AS105" si="732">+AR105+1</f>
        <v>41</v>
      </c>
      <c r="AT105">
        <f t="shared" ref="AT105" si="733">+AS105+1</f>
        <v>42</v>
      </c>
      <c r="AU105">
        <f t="shared" ref="AU105" si="734">+AT105+1</f>
        <v>43</v>
      </c>
      <c r="AV105">
        <f t="shared" ref="AV105" si="735">+AU105+1</f>
        <v>44</v>
      </c>
      <c r="AW105">
        <f t="shared" ref="AW105" si="736">+AV105+1</f>
        <v>45</v>
      </c>
      <c r="AX105">
        <f t="shared" ref="AX105" si="737">+AW105+1</f>
        <v>46</v>
      </c>
      <c r="AY105">
        <f t="shared" ref="AY105" si="738">+AX105+1</f>
        <v>47</v>
      </c>
      <c r="AZ105">
        <f t="shared" ref="AZ105" si="739">+AY105+1</f>
        <v>48</v>
      </c>
      <c r="BA105">
        <f t="shared" ref="BA105" si="740">+AZ105+1</f>
        <v>49</v>
      </c>
      <c r="BB105">
        <f t="shared" ref="BB105" si="741">+BA105+1</f>
        <v>50</v>
      </c>
      <c r="BC105">
        <f t="shared" ref="BC105" si="742">+BB105+1</f>
        <v>51</v>
      </c>
      <c r="BD105">
        <f t="shared" ref="BD105" si="743">+BC105+1</f>
        <v>52</v>
      </c>
    </row>
    <row r="106" spans="3:56" x14ac:dyDescent="0.45">
      <c r="D106" t="s">
        <v>1</v>
      </c>
      <c r="E106">
        <v>6</v>
      </c>
      <c r="F106">
        <v>6</v>
      </c>
      <c r="G106">
        <v>7</v>
      </c>
      <c r="H106">
        <v>7</v>
      </c>
      <c r="I106">
        <v>7</v>
      </c>
      <c r="J106">
        <v>7</v>
      </c>
      <c r="K106">
        <v>7</v>
      </c>
      <c r="L106">
        <f>G106+1</f>
        <v>8</v>
      </c>
      <c r="M106">
        <f t="shared" ref="M106" si="744">H106+1</f>
        <v>8</v>
      </c>
      <c r="N106">
        <f t="shared" ref="N106" si="745">I106+1</f>
        <v>8</v>
      </c>
      <c r="O106">
        <f t="shared" ref="O106" si="746">J106+1</f>
        <v>8</v>
      </c>
      <c r="P106">
        <f t="shared" ref="P106" si="747">K106+1</f>
        <v>8</v>
      </c>
      <c r="Q106">
        <f t="shared" ref="Q106" si="748">L106+1</f>
        <v>9</v>
      </c>
      <c r="R106">
        <f t="shared" ref="R106" si="749">M106+1</f>
        <v>9</v>
      </c>
      <c r="S106">
        <f t="shared" ref="S106" si="750">N106+1</f>
        <v>9</v>
      </c>
      <c r="T106">
        <f t="shared" ref="T106" si="751">O106+1</f>
        <v>9</v>
      </c>
      <c r="U106">
        <f t="shared" ref="U106" si="752">P106+1</f>
        <v>9</v>
      </c>
      <c r="V106">
        <f t="shared" ref="V106" si="753">Q106+1</f>
        <v>10</v>
      </c>
      <c r="W106">
        <f t="shared" ref="W106" si="754">R106+1</f>
        <v>10</v>
      </c>
      <c r="X106">
        <f t="shared" ref="X106" si="755">S106+1</f>
        <v>10</v>
      </c>
      <c r="Y106">
        <f t="shared" ref="Y106" si="756">T106+1</f>
        <v>10</v>
      </c>
      <c r="Z106">
        <f t="shared" ref="Z106" si="757">U106+1</f>
        <v>10</v>
      </c>
      <c r="AA106">
        <f t="shared" ref="AA106" si="758">V106+1</f>
        <v>11</v>
      </c>
      <c r="AB106">
        <f t="shared" ref="AB106" si="759">W106+1</f>
        <v>11</v>
      </c>
      <c r="AC106">
        <f t="shared" ref="AC106" si="760">X106+1</f>
        <v>11</v>
      </c>
      <c r="AD106">
        <f t="shared" ref="AD106" si="761">Y106+1</f>
        <v>11</v>
      </c>
      <c r="AE106">
        <f t="shared" ref="AE106" si="762">Z106+1</f>
        <v>11</v>
      </c>
      <c r="AF106">
        <f t="shared" ref="AF106" si="763">AA106+1</f>
        <v>12</v>
      </c>
      <c r="AG106">
        <f t="shared" ref="AG106" si="764">AB106+1</f>
        <v>12</v>
      </c>
      <c r="AH106">
        <f t="shared" ref="AH106" si="765">AC106+1</f>
        <v>12</v>
      </c>
      <c r="AI106">
        <f t="shared" ref="AI106" si="766">AD106+1</f>
        <v>12</v>
      </c>
      <c r="AJ106">
        <f t="shared" ref="AJ106" si="767">AE106+1</f>
        <v>12</v>
      </c>
      <c r="AK106">
        <f t="shared" ref="AK106" si="768">AF106+1</f>
        <v>13</v>
      </c>
      <c r="AL106">
        <f t="shared" ref="AL106" si="769">AG106+1</f>
        <v>13</v>
      </c>
      <c r="AM106">
        <f t="shared" ref="AM106" si="770">AH106+1</f>
        <v>13</v>
      </c>
      <c r="AN106">
        <f t="shared" ref="AN106" si="771">AI106+1</f>
        <v>13</v>
      </c>
      <c r="AO106">
        <f t="shared" ref="AO106" si="772">AJ106+1</f>
        <v>13</v>
      </c>
      <c r="AP106">
        <f t="shared" ref="AP106" si="773">AK106+1</f>
        <v>14</v>
      </c>
      <c r="AQ106">
        <f t="shared" ref="AQ106" si="774">AL106+1</f>
        <v>14</v>
      </c>
      <c r="AR106">
        <f t="shared" ref="AR106" si="775">AM106+1</f>
        <v>14</v>
      </c>
      <c r="AS106">
        <f t="shared" ref="AS106" si="776">AN106+1</f>
        <v>14</v>
      </c>
      <c r="AT106">
        <f t="shared" ref="AT106" si="777">AO106+1</f>
        <v>14</v>
      </c>
      <c r="AU106">
        <f t="shared" ref="AU106" si="778">AP106+1</f>
        <v>15</v>
      </c>
      <c r="AV106">
        <f t="shared" ref="AV106" si="779">AQ106+1</f>
        <v>15</v>
      </c>
      <c r="AW106">
        <f t="shared" ref="AW106" si="780">AR106+1</f>
        <v>15</v>
      </c>
      <c r="AX106">
        <f t="shared" ref="AX106" si="781">AS106+1</f>
        <v>15</v>
      </c>
      <c r="AY106">
        <f t="shared" ref="AY106" si="782">AT106+1</f>
        <v>15</v>
      </c>
      <c r="AZ106">
        <f t="shared" ref="AZ106" si="783">AU106+1</f>
        <v>16</v>
      </c>
      <c r="BA106">
        <f t="shared" ref="BA106" si="784">AV106+1</f>
        <v>16</v>
      </c>
      <c r="BB106">
        <f t="shared" ref="BB106" si="785">AW106+1</f>
        <v>16</v>
      </c>
      <c r="BC106">
        <f t="shared" ref="BC106" si="786">AX106+1</f>
        <v>16</v>
      </c>
      <c r="BD106">
        <f t="shared" ref="BD106" si="787">AY106+1</f>
        <v>16</v>
      </c>
    </row>
    <row r="107" spans="3:56" x14ac:dyDescent="0.45">
      <c r="E107" s="2">
        <v>43555</v>
      </c>
      <c r="F107" s="2">
        <f>EOMONTH(E107,12)</f>
        <v>43921</v>
      </c>
      <c r="G107" s="2">
        <f t="shared" ref="G107" si="788">EOMONTH(F107,12)</f>
        <v>44286</v>
      </c>
      <c r="H107" s="2">
        <f t="shared" ref="H107" si="789">EOMONTH(G107,12)</f>
        <v>44651</v>
      </c>
      <c r="I107" s="2">
        <f t="shared" ref="I107" si="790">EOMONTH(H107,12)</f>
        <v>45016</v>
      </c>
      <c r="J107" s="2">
        <f t="shared" ref="J107" si="791">EOMONTH(I107,12)</f>
        <v>45382</v>
      </c>
      <c r="K107" s="2">
        <f t="shared" ref="K107" si="792">EOMONTH(J107,12)</f>
        <v>45747</v>
      </c>
      <c r="L107" s="2">
        <f t="shared" ref="L107" si="793">EOMONTH(K107,12)</f>
        <v>46112</v>
      </c>
      <c r="M107" s="2">
        <f t="shared" ref="M107" si="794">EOMONTH(L107,12)</f>
        <v>46477</v>
      </c>
      <c r="N107" s="2">
        <f t="shared" ref="N107" si="795">EOMONTH(M107,12)</f>
        <v>46843</v>
      </c>
      <c r="O107" s="2">
        <f t="shared" ref="O107" si="796">EOMONTH(N107,12)</f>
        <v>47208</v>
      </c>
      <c r="P107" s="2">
        <f t="shared" ref="P107" si="797">EOMONTH(O107,12)</f>
        <v>47573</v>
      </c>
      <c r="Q107" s="2">
        <f t="shared" ref="Q107" si="798">EOMONTH(P107,12)</f>
        <v>47938</v>
      </c>
      <c r="R107" s="2">
        <f t="shared" ref="R107" si="799">EOMONTH(Q107,12)</f>
        <v>48304</v>
      </c>
      <c r="S107" s="2">
        <f t="shared" ref="S107" si="800">EOMONTH(R107,12)</f>
        <v>48669</v>
      </c>
      <c r="T107" s="2">
        <f t="shared" ref="T107" si="801">EOMONTH(S107,12)</f>
        <v>49034</v>
      </c>
      <c r="U107" s="2">
        <f t="shared" ref="U107" si="802">EOMONTH(T107,12)</f>
        <v>49399</v>
      </c>
      <c r="V107" s="2">
        <f t="shared" ref="V107" si="803">EOMONTH(U107,12)</f>
        <v>49765</v>
      </c>
      <c r="W107" s="2">
        <f t="shared" ref="W107" si="804">EOMONTH(V107,12)</f>
        <v>50130</v>
      </c>
      <c r="X107" s="2">
        <f t="shared" ref="X107" si="805">EOMONTH(W107,12)</f>
        <v>50495</v>
      </c>
      <c r="Y107" s="2">
        <f t="shared" ref="Y107" si="806">EOMONTH(X107,12)</f>
        <v>50860</v>
      </c>
      <c r="Z107" s="2">
        <f t="shared" ref="Z107" si="807">EOMONTH(Y107,12)</f>
        <v>51226</v>
      </c>
      <c r="AA107" s="2">
        <f t="shared" ref="AA107" si="808">EOMONTH(Z107,12)</f>
        <v>51591</v>
      </c>
      <c r="AB107" s="2">
        <f t="shared" ref="AB107" si="809">EOMONTH(AA107,12)</f>
        <v>51956</v>
      </c>
      <c r="AC107" s="2">
        <f t="shared" ref="AC107" si="810">EOMONTH(AB107,12)</f>
        <v>52321</v>
      </c>
      <c r="AD107" s="2">
        <f t="shared" ref="AD107" si="811">EOMONTH(AC107,12)</f>
        <v>52687</v>
      </c>
      <c r="AE107" s="2">
        <f t="shared" ref="AE107" si="812">EOMONTH(AD107,12)</f>
        <v>53052</v>
      </c>
      <c r="AF107" s="2">
        <f t="shared" ref="AF107" si="813">EOMONTH(AE107,12)</f>
        <v>53417</v>
      </c>
      <c r="AG107" s="2">
        <f t="shared" ref="AG107" si="814">EOMONTH(AF107,12)</f>
        <v>53782</v>
      </c>
      <c r="AH107" s="2">
        <f t="shared" ref="AH107" si="815">EOMONTH(AG107,12)</f>
        <v>54148</v>
      </c>
      <c r="AI107" s="2">
        <f t="shared" ref="AI107" si="816">EOMONTH(AH107,12)</f>
        <v>54513</v>
      </c>
      <c r="AJ107" s="2">
        <f t="shared" ref="AJ107" si="817">EOMONTH(AI107,12)</f>
        <v>54878</v>
      </c>
      <c r="AK107" s="2">
        <f t="shared" ref="AK107" si="818">EOMONTH(AJ107,12)</f>
        <v>55243</v>
      </c>
      <c r="AL107" s="2">
        <f t="shared" ref="AL107" si="819">EOMONTH(AK107,12)</f>
        <v>55609</v>
      </c>
      <c r="AM107" s="2">
        <f t="shared" ref="AM107" si="820">EOMONTH(AL107,12)</f>
        <v>55974</v>
      </c>
      <c r="AN107" s="2">
        <f t="shared" ref="AN107" si="821">EOMONTH(AM107,12)</f>
        <v>56339</v>
      </c>
      <c r="AO107" s="2">
        <f t="shared" ref="AO107" si="822">EOMONTH(AN107,12)</f>
        <v>56704</v>
      </c>
      <c r="AP107" s="2">
        <f t="shared" ref="AP107" si="823">EOMONTH(AO107,12)</f>
        <v>57070</v>
      </c>
      <c r="AQ107" s="2">
        <f t="shared" ref="AQ107" si="824">EOMONTH(AP107,12)</f>
        <v>57435</v>
      </c>
      <c r="AR107" s="2">
        <f t="shared" ref="AR107" si="825">EOMONTH(AQ107,12)</f>
        <v>57800</v>
      </c>
      <c r="AS107" s="2">
        <f t="shared" ref="AS107" si="826">EOMONTH(AR107,12)</f>
        <v>58165</v>
      </c>
      <c r="AT107" s="2">
        <f t="shared" ref="AT107" si="827">EOMONTH(AS107,12)</f>
        <v>58531</v>
      </c>
      <c r="AU107" s="2">
        <f t="shared" ref="AU107" si="828">EOMONTH(AT107,12)</f>
        <v>58896</v>
      </c>
      <c r="AV107" s="2">
        <f t="shared" ref="AV107" si="829">EOMONTH(AU107,12)</f>
        <v>59261</v>
      </c>
      <c r="AW107" s="2">
        <f t="shared" ref="AW107" si="830">EOMONTH(AV107,12)</f>
        <v>59626</v>
      </c>
      <c r="AX107" s="2">
        <f t="shared" ref="AX107" si="831">EOMONTH(AW107,12)</f>
        <v>59992</v>
      </c>
      <c r="AY107" s="2">
        <f t="shared" ref="AY107" si="832">EOMONTH(AX107,12)</f>
        <v>60357</v>
      </c>
      <c r="AZ107" s="2">
        <f t="shared" ref="AZ107" si="833">EOMONTH(AY107,12)</f>
        <v>60722</v>
      </c>
      <c r="BA107" s="2">
        <f t="shared" ref="BA107" si="834">EOMONTH(AZ107,12)</f>
        <v>61087</v>
      </c>
      <c r="BB107" s="2">
        <f t="shared" ref="BB107" si="835">EOMONTH(BA107,12)</f>
        <v>61453</v>
      </c>
      <c r="BC107" s="2">
        <f t="shared" ref="BC107" si="836">EOMONTH(BB107,12)</f>
        <v>61818</v>
      </c>
      <c r="BD107" s="2">
        <f t="shared" ref="BD107" si="837">EOMONTH(BC107,12)</f>
        <v>62183</v>
      </c>
    </row>
    <row r="109" spans="3:56" x14ac:dyDescent="0.45">
      <c r="D109" t="s">
        <v>12</v>
      </c>
      <c r="G109" s="5">
        <v>3</v>
      </c>
      <c r="H109" s="5">
        <v>3</v>
      </c>
      <c r="I109" s="5">
        <v>3</v>
      </c>
      <c r="J109" s="5">
        <v>3</v>
      </c>
      <c r="K109" s="5">
        <v>3</v>
      </c>
    </row>
    <row r="111" spans="3:56" x14ac:dyDescent="0.45">
      <c r="D111" t="s">
        <v>13</v>
      </c>
      <c r="E111">
        <v>0</v>
      </c>
      <c r="F111">
        <v>0</v>
      </c>
      <c r="G111" s="6">
        <f>+G109</f>
        <v>3</v>
      </c>
      <c r="H111" s="6">
        <f t="shared" ref="H111:BD111" si="838">+H109</f>
        <v>3</v>
      </c>
      <c r="I111" s="6">
        <f t="shared" si="838"/>
        <v>3</v>
      </c>
      <c r="J111" s="6">
        <f t="shared" si="838"/>
        <v>3</v>
      </c>
      <c r="K111" s="6">
        <f t="shared" si="838"/>
        <v>3</v>
      </c>
      <c r="L111" s="6">
        <f t="shared" si="838"/>
        <v>0</v>
      </c>
      <c r="M111" s="6">
        <f t="shared" si="838"/>
        <v>0</v>
      </c>
      <c r="N111" s="6">
        <f t="shared" si="838"/>
        <v>0</v>
      </c>
      <c r="O111" s="6">
        <f t="shared" si="838"/>
        <v>0</v>
      </c>
      <c r="P111" s="6">
        <f t="shared" si="838"/>
        <v>0</v>
      </c>
      <c r="Q111" s="6">
        <f t="shared" si="838"/>
        <v>0</v>
      </c>
      <c r="R111" s="6">
        <f t="shared" si="838"/>
        <v>0</v>
      </c>
      <c r="S111" s="6">
        <f t="shared" si="838"/>
        <v>0</v>
      </c>
      <c r="T111" s="6">
        <f t="shared" si="838"/>
        <v>0</v>
      </c>
      <c r="U111" s="6">
        <f t="shared" si="838"/>
        <v>0</v>
      </c>
      <c r="V111" s="6">
        <f t="shared" si="838"/>
        <v>0</v>
      </c>
      <c r="W111" s="6">
        <f t="shared" si="838"/>
        <v>0</v>
      </c>
      <c r="X111" s="6">
        <f t="shared" si="838"/>
        <v>0</v>
      </c>
      <c r="Y111" s="6">
        <f t="shared" si="838"/>
        <v>0</v>
      </c>
      <c r="Z111" s="6">
        <f t="shared" si="838"/>
        <v>0</v>
      </c>
      <c r="AA111" s="6">
        <f t="shared" si="838"/>
        <v>0</v>
      </c>
      <c r="AB111" s="6">
        <f t="shared" si="838"/>
        <v>0</v>
      </c>
      <c r="AC111" s="6">
        <f t="shared" si="838"/>
        <v>0</v>
      </c>
      <c r="AD111" s="6">
        <f t="shared" si="838"/>
        <v>0</v>
      </c>
      <c r="AE111" s="6">
        <f t="shared" si="838"/>
        <v>0</v>
      </c>
      <c r="AF111" s="6">
        <f t="shared" si="838"/>
        <v>0</v>
      </c>
      <c r="AG111" s="6">
        <f t="shared" si="838"/>
        <v>0</v>
      </c>
      <c r="AH111" s="6">
        <f t="shared" si="838"/>
        <v>0</v>
      </c>
      <c r="AI111" s="6">
        <f t="shared" si="838"/>
        <v>0</v>
      </c>
      <c r="AJ111" s="6">
        <f t="shared" si="838"/>
        <v>0</v>
      </c>
      <c r="AK111" s="6">
        <f t="shared" si="838"/>
        <v>0</v>
      </c>
      <c r="AL111" s="6">
        <f t="shared" si="838"/>
        <v>0</v>
      </c>
      <c r="AM111" s="6">
        <f t="shared" si="838"/>
        <v>0</v>
      </c>
      <c r="AN111" s="6">
        <f t="shared" si="838"/>
        <v>0</v>
      </c>
      <c r="AO111" s="6">
        <f t="shared" si="838"/>
        <v>0</v>
      </c>
      <c r="AP111" s="6">
        <f t="shared" si="838"/>
        <v>0</v>
      </c>
      <c r="AQ111" s="6">
        <f t="shared" si="838"/>
        <v>0</v>
      </c>
      <c r="AR111" s="6">
        <f t="shared" si="838"/>
        <v>0</v>
      </c>
      <c r="AS111" s="6">
        <f t="shared" si="838"/>
        <v>0</v>
      </c>
      <c r="AT111" s="6">
        <f t="shared" si="838"/>
        <v>0</v>
      </c>
      <c r="AU111" s="6">
        <f t="shared" si="838"/>
        <v>0</v>
      </c>
      <c r="AV111" s="6">
        <f t="shared" si="838"/>
        <v>0</v>
      </c>
      <c r="AW111" s="6">
        <f t="shared" si="838"/>
        <v>0</v>
      </c>
      <c r="AX111" s="6">
        <f t="shared" si="838"/>
        <v>0</v>
      </c>
      <c r="AY111" s="6">
        <f t="shared" si="838"/>
        <v>0</v>
      </c>
      <c r="AZ111" s="6">
        <f t="shared" si="838"/>
        <v>0</v>
      </c>
      <c r="BA111" s="6">
        <f t="shared" si="838"/>
        <v>0</v>
      </c>
      <c r="BB111" s="6">
        <f t="shared" si="838"/>
        <v>0</v>
      </c>
      <c r="BC111" s="6">
        <f t="shared" si="838"/>
        <v>0</v>
      </c>
      <c r="BD111" s="6">
        <f t="shared" si="838"/>
        <v>0</v>
      </c>
    </row>
    <row r="113" spans="3:5" x14ac:dyDescent="0.45">
      <c r="C113" t="s">
        <v>14</v>
      </c>
      <c r="D113" t="s">
        <v>15</v>
      </c>
      <c r="E113" s="43">
        <f>XNPV(E93,E111:BD111,E107:BD107)</f>
        <v>13.035788165345641</v>
      </c>
    </row>
    <row r="114" spans="3:5" x14ac:dyDescent="0.45">
      <c r="C114" t="s">
        <v>16</v>
      </c>
      <c r="D114" t="s">
        <v>15</v>
      </c>
      <c r="E114" s="43">
        <f>XNPV(E93,E111:K111,E107:K107)</f>
        <v>13.035788165345641</v>
      </c>
    </row>
    <row r="115" spans="3:5" s="44" customFormat="1" x14ac:dyDescent="0.45"/>
  </sheetData>
  <pageMargins left="0.70866141732283472" right="0.70866141732283472" top="0.74803149606299213" bottom="0.74803149606299213" header="0.31496062992125984" footer="0.31496062992125984"/>
  <pageSetup paperSize="9" scale="24" fitToHeight="0" orientation="landscape" r:id="rId1"/>
  <headerFooter>
    <oddHeader>&amp;L&amp;F&amp;C&amp;A&amp;ROFFICIAL</oddHeader>
    <oddFooter>&amp;LPrinted on &amp;D at &amp;T&amp;CPage &amp;P of &amp;N&amp;ROFWAT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Read me</vt:lpstr>
      <vt:lpstr>Recon</vt:lpstr>
      <vt:lpstr>Default</vt:lpstr>
      <vt:lpstr>Reparation (Old)</vt:lpstr>
      <vt:lpstr>New Reparation</vt:lpstr>
      <vt:lpstr>Summary</vt:lpstr>
      <vt:lpstr>AMP5 shortfall correction</vt:lpstr>
      <vt:lpstr>Recon2</vt:lpstr>
      <vt:lpstr>Recon2 calcs (17-18 prices)</vt:lpstr>
      <vt:lpstr>Recon3</vt:lpstr>
      <vt:lpstr>Recon3 calcs (17-18 prices)</vt:lpstr>
      <vt:lpstr>Rebate  12-13 prices</vt:lpstr>
      <vt:lpstr>Recon4</vt:lpstr>
      <vt:lpstr>PR19PD015&gt;&gt;&gt;&gt;</vt:lpstr>
      <vt:lpstr>Change log</vt:lpstr>
      <vt:lpstr>Inputs</vt:lpstr>
      <vt:lpstr>Calc - Water</vt:lpstr>
      <vt:lpstr>Calc - Waste</vt:lpstr>
      <vt:lpstr>F_Outputs</vt:lpstr>
      <vt:lpstr>&lt;&lt;&lt;&lt;PR19PD015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2019-05-16T12:45:09Z</dcterms:created>
  <dcterms:modified xsi:type="dcterms:W3CDTF">2020-11-11T07:58:52Z</dcterms:modified>
</cp:coreProperties>
</file>