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s="1"/>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N67" i="30"/>
  <c r="N75" i="30" s="1"/>
  <c r="R67" i="30"/>
  <c r="R75" i="30" s="1"/>
  <c r="K67" i="30"/>
  <c r="O67" i="30"/>
  <c r="O75" i="30" s="1"/>
  <c r="S67" i="30"/>
  <c r="S75" i="30" s="1"/>
  <c r="L67" i="30"/>
  <c r="L75" i="30" s="1"/>
  <c r="P67" i="30"/>
  <c r="P75" i="30" s="1"/>
  <c r="T67" i="30"/>
  <c r="T75" i="30" s="1"/>
  <c r="M67" i="30"/>
  <c r="M75" i="30" s="1"/>
  <c r="Q67" i="30"/>
  <c r="Q75" i="30" s="1"/>
  <c r="J67" i="30"/>
  <c r="J75" i="17"/>
  <c r="J71" i="17"/>
  <c r="J72" i="17" s="1"/>
  <c r="J74" i="17" s="1"/>
  <c r="J75" i="31"/>
  <c r="J76" i="31" s="1"/>
  <c r="J13" i="16" s="1"/>
  <c r="J71" i="31"/>
  <c r="J72" i="31" s="1"/>
  <c r="J74" i="31" s="1"/>
  <c r="K75" i="17"/>
  <c r="K71" i="17"/>
  <c r="K72" i="17" s="1"/>
  <c r="K74" i="17"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M75" i="17" l="1"/>
  <c r="N67" i="17"/>
  <c r="K76" i="17"/>
  <c r="K11" i="16" s="1"/>
  <c r="J76" i="17"/>
  <c r="J11" i="16" s="1"/>
  <c r="J75" i="30"/>
  <c r="J76" i="30" s="1"/>
  <c r="J12" i="16" s="1"/>
  <c r="J71" i="30"/>
  <c r="J72" i="30" s="1"/>
  <c r="J74" i="30" s="1"/>
  <c r="K75" i="30"/>
  <c r="K71" i="30"/>
  <c r="K72" i="30" s="1"/>
  <c r="K74" i="30" s="1"/>
  <c r="K76" i="30" s="1"/>
  <c r="K12" i="16" s="1"/>
  <c r="J71" i="29"/>
  <c r="J72" i="29" s="1"/>
  <c r="J74" i="29" s="1"/>
  <c r="K71" i="29"/>
  <c r="K72" i="29" s="1"/>
  <c r="K74" i="29" s="1"/>
  <c r="K75" i="29"/>
  <c r="G15" i="26"/>
  <c r="G11" i="29"/>
  <c r="G11" i="25"/>
  <c r="G13" i="17"/>
  <c r="G13" i="27"/>
  <c r="G19" i="27" s="1"/>
  <c r="G29" i="27" s="1"/>
  <c r="G34" i="27" s="1"/>
  <c r="G15" i="29"/>
  <c r="G11" i="17"/>
  <c r="G19" i="17" s="1"/>
  <c r="G29" i="17" s="1"/>
  <c r="G42" i="17" s="1"/>
  <c r="G13" i="30"/>
  <c r="N75" i="17" l="1"/>
  <c r="O67" i="17"/>
  <c r="G53" i="27"/>
  <c r="G56" i="27" s="1"/>
  <c r="A1" i="16"/>
  <c r="O75" i="17" l="1"/>
  <c r="P67" i="17"/>
  <c r="F81" i="8"/>
  <c r="E81" i="8"/>
  <c r="G81" i="8"/>
  <c r="E82" i="8"/>
  <c r="G82" i="8"/>
  <c r="Q67" i="17" l="1"/>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R67" i="17" l="1"/>
  <c r="J35" i="30"/>
  <c r="J39" i="30" s="1"/>
  <c r="J35" i="17"/>
  <c r="J39" i="17" s="1"/>
  <c r="J35" i="29"/>
  <c r="J39" i="29" s="1"/>
  <c r="J35" i="31"/>
  <c r="J39" i="31" s="1"/>
  <c r="J58" i="31" s="1"/>
  <c r="J60" i="31" s="1"/>
  <c r="J51" i="8"/>
  <c r="J53" i="8" s="1"/>
  <c r="J57" i="8" s="1"/>
  <c r="F31" i="8"/>
  <c r="F16" i="8"/>
  <c r="F17" i="8" s="1"/>
  <c r="F19" i="8" s="1"/>
  <c r="F37" i="8"/>
  <c r="F47" i="8"/>
  <c r="K10" i="8"/>
  <c r="K5" i="32" s="1"/>
  <c r="S67" i="17" l="1"/>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T67" i="17" l="1"/>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<sst xmlns="http://schemas.openxmlformats.org/spreadsheetml/2006/main" count="1145" uniqueCount="463">
  <si>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</si>
  <si>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</si>
  <si>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</si>
  <si>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</si>
  <si>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</si>
  <si>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</si>
  <si>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</si>
  <si>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</si>
  <si>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</si>
  <si>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</si>
  <si>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</si>
  <si>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</si>
  <si>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</si>
  <si>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</si>
  <si>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</si>
  <si>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</si>
  <si>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</si>
  <si>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</si>
  <si>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</si>
  <si>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</si>
  <si>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</si>
  <si>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</si>
  <si>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</si>
  <si>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</si>
  <si>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</si>
  <si>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</si>
  <si>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</si>
  <si>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</si>
  <si>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</si>
  <si>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</si>
  <si>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</si>
  <si>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</si>
  <si>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</si>
  <si>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</si>
  <si>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</si>
  <si>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</si>
  <si>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</si>
  <si>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</si>
  <si>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</si>
  <si>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</si>
  <si>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</si>
  <si>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</si>
  <si>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</si>
  <si>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</si>
  <si>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</si>
  <si>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</si>
  <si>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</si>
  <si>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</si>
  <si>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</si>
  <si>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</si>
  <si>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</si>
  <si>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</si>
  <si>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</si>
  <si>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</si>
  <si>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</si>
  <si>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</si>
  <si>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</si>
  <si>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</si>
  <si>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</si>
  <si>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</si>
  <si>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</si>
  <si>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</si>
  <si>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</si>
  <si>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</si>
  <si>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</si>
  <si>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</si>
  <si>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</si>
  <si>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</si>
  <si>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</si>
  <si>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</si>
  <si>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</si>
  <si>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</si>
  <si>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</si>
  <si>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</si>
  <si>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</si>
  <si>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</si>
  <si>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</si>
  <si>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</si>
  <si>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</si>
  <si>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</si>
  <si>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</si>
  <si>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</si>
  <si>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</si>
  <si>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</si>
  <si>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</si>
  <si>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</si>
  <si>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</si>
  <si>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</si>
  <si>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</si>
  <si>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</si>
  <si>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</si>
  <si>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</si>
  <si>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</si>
  <si>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</si>
  <si>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</si>
  <si>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</si>
  <si>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</si>
  <si>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</si>
  <si>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</si>
  <si>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</si>
  <si>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</si>
  <si>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</si>
  <si>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</si>
  <si>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</si>
  <si>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</si>
  <si>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</si>
  <si>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</si>
  <si>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</si>
  <si>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</si>
  <si>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</si>
  <si>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</si>
  <si>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</si>
  <si>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</si>
  <si>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</si>
  <si>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</si>
  <si>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</si>
  <si>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</si>
  <si>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</si>
  <si>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</si>
  <si>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</si>
  <si>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</si>
  <si>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</si>
  <si>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</si>
  <si>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</si>
  <si>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</si>
  <si>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</si>
  <si>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</si>
  <si>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</si>
  <si>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</si>
  <si>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</si>
  <si>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</si>
  <si>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</si>
  <si>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</si>
  <si>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</si>
  <si>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</si>
  <si>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</si>
  <si>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</si>
  <si>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</si>
  <si>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</si>
  <si>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</si>
  <si>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</si>
  <si>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</si>
  <si>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</si>
  <si>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</si>
  <si>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</si>
  <si>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</si>
  <si>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</si>
  <si>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</si>
  <si>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</si>
  <si>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</si>
  <si>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</si>
  <si>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</si>
  <si>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</si>
  <si>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</si>
  <si>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</si>
  <si>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</si>
  <si>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</si>
  <si>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</si>
  <si>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</si>
  <si>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</si>
  <si>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</si>
  <si>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</si>
  <si>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</si>
  <si>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</si>
  <si>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</si>
  <si>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</si>
  <si>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</si>
  <si>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</si>
  <si>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</si>
  <si>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</si>
  <si>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</si>
  <si>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</si>
  <si>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</si>
  <si>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</si>
  <si>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</si>
  <si>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</si>
  <si>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</si>
  <si>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</si>
  <si>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</si>
  <si>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</si>
  <si>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</si>
  <si>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</si>
  <si>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</si>
  <si>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</si>
  <si>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</si>
  <si>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</si>
  <si>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</si>
  <si>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</si>
  <si>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</si>
  <si>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</si>
  <si>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</si>
  <si>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</si>
  <si>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</si>
  <si>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</si>
  <si>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</si>
  <si>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</si>
  <si>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</si>
  <si>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</si>
  <si>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</si>
  <si>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</si>
  <si>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</si>
  <si>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</si>
  <si>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</si>
  <si>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</si>
  <si>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</si>
  <si>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</si>
  <si>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</si>
  <si>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</si>
  <si>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</si>
  <si>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</si>
  <si>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</si>
  <si>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</si>
  <si>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</si>
  <si>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</si>
  <si>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</si>
  <si>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</si>
  <si>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</si>
  <si>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</si>
  <si>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</si>
  <si>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</si>
  <si>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</si>
  <si>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</si>
  <si>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</si>
  <si>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</si>
  <si>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</si>
  <si>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</si>
  <si>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</si>
  <si>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</si>
  <si>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</si>
  <si>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</si>
  <si>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</si>
  <si>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</si>
  <si>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</si>
  <si>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</si>
  <si>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</si>
  <si>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</si>
  <si>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</si>
  <si>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</si>
  <si>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</si>
  <si>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</si>
  <si>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</si>
  <si>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</si>
  <si>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</si>
  <si>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</si>
  <si>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</si>
  <si>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</si>
  <si>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</si>
  <si>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</si>
  <si>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</si>
  <si>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</si>
  <si>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</si>
  <si>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</si>
  <si>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</si>
  <si>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</si>
  <si>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</si>
  <si>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</si>
  <si>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</si>
  <si>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</si>
  <si>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</si>
  <si>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</si>
  <si>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</si>
  <si>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</si>
  <si>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</si>
  <si>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</si>
  <si>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</si>
  <si>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</si>
  <si>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</si>
  <si>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</si>
  <si>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</si>
  <si>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</si>
  <si>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</si>
  <si>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</si>
  <si>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</si>
  <si>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</si>
  <si>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</si>
  <si>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</si>
  <si>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</si>
  <si>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</si>
  <si>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</si>
  <si>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</si>
  <si>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</si>
  <si>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</si>
  <si>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</si>
  <si>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</si>
  <si>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</si>
  <si>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</si>
  <si>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</si>
  <si>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</si>
  <si>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</si>
  <si>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</si>
  <si>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</si>
  <si>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</si>
  <si>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</si>
  <si>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</si>
  <si>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</si>
  <si>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</si>
  <si>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</si>
  <si>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</si>
  <si>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</si>
  <si>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</si>
  <si>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</si>
  <si>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</si>
  <si>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</si>
  <si>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</si>
  <si>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</si>
  <si>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</si>
  <si>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</si>
  <si>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</si>
  <si>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</si>
  <si>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</si>
  <si>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</si>
  <si>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</si>
  <si>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</si>
  <si>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</si>
  <si>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</si>
  <si>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</si>
  <si>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</si>
  <si>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</si>
  <si>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</si>
  <si>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</si>
  <si>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</si>
  <si>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</si>
  <si>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</si>
  <si>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</si>
  <si>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</si>
  <si>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</si>
  <si>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</si>
  <si>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</si>
  <si>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</si>
  <si>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</si>
  <si>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</si>
  <si>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</si>
  <si>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</si>
  <si>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</si>
  <si>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</si>
  <si>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</si>
  <si>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</si>
  <si>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</si>
  <si>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</si>
  <si>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</si>
  <si>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</si>
  <si>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</si>
  <si>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</si>
  <si>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</si>
  <si>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</si>
  <si>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</si>
  <si>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</si>
  <si>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</si>
  <si>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</si>
  <si>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</si>
  <si>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</si>
  <si>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</si>
  <si>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</si>
  <si>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</si>
  <si>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</si>
  <si>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</si>
  <si>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</si>
  <si>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</si>
  <si>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</si>
  <si>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</si>
  <si>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</si>
  <si>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</si>
  <si>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</si>
  <si>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</si>
  <si>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</si>
  <si>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</si>
  <si>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</si>
  <si>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</si>
  <si>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</si>
  <si>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</si>
  <si>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</si>
  <si>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</si>
  <si>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</si>
  <si>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</si>
  <si>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</si>
  <si>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</si>
  <si>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</si>
  <si>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</si>
  <si>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</si>
  <si>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</si>
  <si>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</si>
  <si>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</si>
  <si>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</si>
  <si>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</si>
  <si>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NWT</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</si>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</sst>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model_UUW_BYRun2.xlsx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2.4583363860166347</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2.4583363860166347</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634.36157713721195</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634.36157713721195</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-0.22</v>
      </c>
      <c r="Q36" s="218">
        <f xml:space="preserve"> Inputs!Q$98</f>
        <v>-1.47</v>
      </c>
      <c r="R36" s="218">
        <f xml:space="preserve"> Inputs!R$98</f>
        <v>-1.0900000000000001</v>
      </c>
      <c r="S36" s="218">
        <f xml:space="preserve"> Inputs!S$98</f>
        <v>-3.06</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-2.2000000000000001E-3</v>
      </c>
      <c r="Q37" s="312">
        <f t="shared" si="3"/>
        <v>-1.47E-2</v>
      </c>
      <c r="R37" s="312">
        <f t="shared" si="3"/>
        <v>-1.09E-2</v>
      </c>
      <c r="S37" s="312">
        <f t="shared" si="3"/>
        <v>-3.0600000000000002E-2</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3779.4071748261858</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643.85623123842379</v>
      </c>
      <c r="P39" s="212">
        <f xml:space="preserve"> IF(P35=1, $H34 * (1+P38+P37), O39 *  (1+P38+P37))</f>
        <v>646.59365869897954</v>
      </c>
      <c r="Q39" s="212">
        <f t="shared" si="4"/>
        <v>637.08873191610451</v>
      </c>
      <c r="R39" s="212">
        <f t="shared" si="4"/>
        <v>630.14446473821897</v>
      </c>
      <c r="S39" s="212">
        <f t="shared" si="4"/>
        <v>610.86204411722952</v>
      </c>
      <c r="T39" s="212">
        <f t="shared" si="4"/>
        <v>610.86204411722952</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2.4583363860166347</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2.6370366734088067</v>
      </c>
      <c r="J44" s="212">
        <f t="shared" ref="J44:P44" si="6" xml:space="preserve"> J42 * J43</f>
        <v>0</v>
      </c>
      <c r="K44" s="212">
        <f t="shared" si="6"/>
        <v>0</v>
      </c>
      <c r="L44" s="212">
        <f t="shared" si="6"/>
        <v>0</v>
      </c>
      <c r="M44" s="212">
        <f t="shared" si="6"/>
        <v>0</v>
      </c>
      <c r="N44" s="212">
        <f t="shared" si="6"/>
        <v>0</v>
      </c>
      <c r="O44" s="212">
        <f t="shared" si="6"/>
        <v>0</v>
      </c>
      <c r="P44" s="212">
        <f t="shared" si="6"/>
        <v>2.6370366734088067</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2.6370366734088067</v>
      </c>
      <c r="I50" s="212">
        <f t="shared" si="8"/>
        <v>0</v>
      </c>
      <c r="J50" s="212">
        <f t="shared" si="8"/>
        <v>0</v>
      </c>
      <c r="K50" s="212">
        <f t="shared" si="8"/>
        <v>0</v>
      </c>
      <c r="L50" s="212">
        <f t="shared" si="8"/>
        <v>0</v>
      </c>
      <c r="M50" s="212">
        <f t="shared" si="8"/>
        <v>0</v>
      </c>
      <c r="N50" s="212">
        <f t="shared" si="8"/>
        <v>0</v>
      </c>
      <c r="O50" s="212">
        <f t="shared" si="8"/>
        <v>0</v>
      </c>
      <c r="P50" s="212">
        <f t="shared" si="8"/>
        <v>2.6370366734088067</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0.61856415796009023</v>
      </c>
      <c r="J52" s="212">
        <f t="shared" ref="J52:T52" si="10" xml:space="preserve"> J50 * J51</f>
        <v>0</v>
      </c>
      <c r="K52" s="212">
        <f t="shared" si="10"/>
        <v>0</v>
      </c>
      <c r="L52" s="212">
        <f t="shared" si="10"/>
        <v>0</v>
      </c>
      <c r="M52" s="212">
        <f t="shared" si="10"/>
        <v>0</v>
      </c>
      <c r="N52" s="212">
        <f t="shared" si="10"/>
        <v>0</v>
      </c>
      <c r="O52" s="212">
        <f t="shared" si="10"/>
        <v>0</v>
      </c>
      <c r="P52" s="212">
        <f t="shared" si="10"/>
        <v>0.61856415796009023</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2.6370366734088067</v>
      </c>
      <c r="I54" s="212">
        <f t="shared" si="11"/>
        <v>0</v>
      </c>
      <c r="J54" s="220">
        <f t="shared" si="11"/>
        <v>0</v>
      </c>
      <c r="K54" s="220">
        <f t="shared" si="11"/>
        <v>0</v>
      </c>
      <c r="L54" s="220">
        <f t="shared" si="11"/>
        <v>0</v>
      </c>
      <c r="M54" s="220">
        <f t="shared" si="11"/>
        <v>0</v>
      </c>
      <c r="N54" s="220">
        <f t="shared" si="11"/>
        <v>0</v>
      </c>
      <c r="O54" s="220">
        <f t="shared" si="11"/>
        <v>0</v>
      </c>
      <c r="P54" s="220">
        <f t="shared" si="11"/>
        <v>2.6370366734088067</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0.61856415796009023</v>
      </c>
      <c r="I55" s="212">
        <f t="shared" si="12"/>
        <v>0</v>
      </c>
      <c r="J55" s="220">
        <f t="shared" si="12"/>
        <v>0</v>
      </c>
      <c r="K55" s="220">
        <f t="shared" si="12"/>
        <v>0</v>
      </c>
      <c r="L55" s="220">
        <f t="shared" si="12"/>
        <v>0</v>
      </c>
      <c r="M55" s="220">
        <f t="shared" si="12"/>
        <v>0</v>
      </c>
      <c r="N55" s="220">
        <f t="shared" si="12"/>
        <v>0</v>
      </c>
      <c r="O55" s="220">
        <f t="shared" si="12"/>
        <v>0</v>
      </c>
      <c r="P55" s="220">
        <f t="shared" si="12"/>
        <v>0.61856415796009023</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3.2556008313688967</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3.2556008313688967</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3779.4071748261858</v>
      </c>
      <c r="I58" s="212">
        <f t="shared" si="14"/>
        <v>0</v>
      </c>
      <c r="J58" s="220">
        <f t="shared" si="14"/>
        <v>0</v>
      </c>
      <c r="K58" s="220">
        <f t="shared" si="14"/>
        <v>0</v>
      </c>
      <c r="L58" s="220">
        <f t="shared" si="14"/>
        <v>0</v>
      </c>
      <c r="M58" s="220">
        <f t="shared" si="14"/>
        <v>0</v>
      </c>
      <c r="N58" s="220">
        <f t="shared" si="14"/>
        <v>0</v>
      </c>
      <c r="O58" s="220">
        <f t="shared" si="14"/>
        <v>643.85623123842379</v>
      </c>
      <c r="P58" s="220">
        <f t="shared" si="14"/>
        <v>646.59365869897954</v>
      </c>
      <c r="Q58" s="220">
        <f t="shared" si="14"/>
        <v>637.08873191610451</v>
      </c>
      <c r="R58" s="220">
        <f t="shared" si="14"/>
        <v>630.14446473821897</v>
      </c>
      <c r="S58" s="220">
        <f t="shared" si="14"/>
        <v>610.86204411722952</v>
      </c>
      <c r="T58" s="220">
        <f t="shared" si="14"/>
        <v>610.86204411722952</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3.2556008313688967</v>
      </c>
      <c r="I59" s="212">
        <f t="shared" si="15"/>
        <v>0</v>
      </c>
      <c r="J59" s="220">
        <f t="shared" si="15"/>
        <v>0</v>
      </c>
      <c r="K59" s="220">
        <f t="shared" si="15"/>
        <v>0</v>
      </c>
      <c r="L59" s="220">
        <f t="shared" si="15"/>
        <v>0</v>
      </c>
      <c r="M59" s="220">
        <f t="shared" si="15"/>
        <v>0</v>
      </c>
      <c r="N59" s="220">
        <f t="shared" si="15"/>
        <v>0</v>
      </c>
      <c r="O59" s="220">
        <f t="shared" si="15"/>
        <v>0</v>
      </c>
      <c r="P59" s="220">
        <f t="shared" si="15"/>
        <v>3.2556008313688967</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3782.6627756575554</v>
      </c>
      <c r="J60" s="220">
        <f xml:space="preserve"> J58 + J59</f>
        <v>0</v>
      </c>
      <c r="K60" s="220">
        <f t="shared" ref="K60:T60" si="16" xml:space="preserve"> K58 + K59</f>
        <v>0</v>
      </c>
      <c r="L60" s="220">
        <f t="shared" si="16"/>
        <v>0</v>
      </c>
      <c r="M60" s="220">
        <f t="shared" si="16"/>
        <v>0</v>
      </c>
      <c r="N60" s="220">
        <f t="shared" si="16"/>
        <v>0</v>
      </c>
      <c r="O60" s="220">
        <f t="shared" si="16"/>
        <v>643.85623123842379</v>
      </c>
      <c r="P60" s="220">
        <f t="shared" si="16"/>
        <v>649.84925953034849</v>
      </c>
      <c r="Q60" s="220">
        <f t="shared" si="16"/>
        <v>637.08873191610451</v>
      </c>
      <c r="R60" s="220">
        <f t="shared" si="16"/>
        <v>630.14446473821897</v>
      </c>
      <c r="S60" s="220">
        <f t="shared" si="16"/>
        <v>610.86204411722952</v>
      </c>
      <c r="T60" s="220">
        <f t="shared" si="16"/>
        <v>610.86204411722952</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3782.6627756575554</v>
      </c>
      <c r="I63" s="212">
        <f t="shared" si="17"/>
        <v>0</v>
      </c>
      <c r="J63" s="212">
        <f t="shared" si="17"/>
        <v>0</v>
      </c>
      <c r="K63" s="212">
        <f t="shared" si="17"/>
        <v>0</v>
      </c>
      <c r="L63" s="212">
        <f t="shared" si="17"/>
        <v>0</v>
      </c>
      <c r="M63" s="212">
        <f t="shared" si="17"/>
        <v>0</v>
      </c>
      <c r="N63" s="212">
        <f t="shared" si="17"/>
        <v>0</v>
      </c>
      <c r="O63" s="212">
        <f t="shared" si="17"/>
        <v>643.85623123842379</v>
      </c>
      <c r="P63" s="212">
        <f t="shared" si="17"/>
        <v>649.84925953034849</v>
      </c>
      <c r="Q63" s="212">
        <f t="shared" si="17"/>
        <v>637.08873191610451</v>
      </c>
      <c r="R63" s="212">
        <f t="shared" si="17"/>
        <v>630.14446473821897</v>
      </c>
      <c r="S63" s="212">
        <f t="shared" si="17"/>
        <v>610.86204411722952</v>
      </c>
      <c r="T63" s="212">
        <f t="shared" si="17"/>
        <v>610.86204411722952</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9.3080225074431144E-3</v>
      </c>
      <c r="Q64" s="267">
        <f t="shared" si="18"/>
        <v>-1.9636134729869692E-2</v>
      </c>
      <c r="R64" s="267">
        <f t="shared" si="18"/>
        <v>-1.0900000000000021E-2</v>
      </c>
      <c r="S64" s="267">
        <f t="shared" si="18"/>
        <v>-3.0599999999999961E-2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9.3080225074431144E-3</v>
      </c>
      <c r="Q69" s="269">
        <f t="shared" si="21"/>
        <v>-1.9636134729869692E-2</v>
      </c>
      <c r="R69" s="269">
        <f t="shared" si="21"/>
        <v>-1.0900000000000021E-2</v>
      </c>
      <c r="S69" s="269">
        <f t="shared" si="21"/>
        <v>-3.0599999999999961E-2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2.8564096042171805E-3</v>
      </c>
      <c r="Q72" s="267">
        <f t="shared" si="23"/>
        <v>-1.9636134729869692E-2</v>
      </c>
      <c r="R72" s="267">
        <f t="shared" si="23"/>
        <v>-1.0900000000000021E-2</v>
      </c>
      <c r="S72" s="267">
        <f t="shared" si="23"/>
        <v>-3.0599999999999961E-2</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2.8564096042171805E-3</v>
      </c>
      <c r="Q74" s="269">
        <f t="shared" si="24"/>
        <v>-1.9636134729869692E-2</v>
      </c>
      <c r="R74" s="269">
        <f t="shared" si="24"/>
        <v>-1.0900000000000021E-2</v>
      </c>
      <c r="S74" s="269">
        <f t="shared" si="24"/>
        <v>-3.0599999999999961E-2</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2.8999999999999998E-3</v>
      </c>
      <c r="Q75" s="401">
        <f t="shared" si="25"/>
        <v>-1.9599999999999999E-2</v>
      </c>
      <c r="R75" s="401">
        <f t="shared" si="25"/>
        <v>-1.09E-2</v>
      </c>
      <c r="S75" s="401">
        <f t="shared" si="25"/>
        <v>-3.0599999999999999E-2</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0.28999999999999998</v>
      </c>
      <c r="Q76" s="241">
        <f t="shared" si="26"/>
        <v>-1.96</v>
      </c>
      <c r="R76" s="241">
        <f t="shared" si="26"/>
        <v>-1.0900000000000001</v>
      </c>
      <c r="S76" s="241">
        <f t="shared" si="26"/>
        <v>-3.06</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824.729556639267</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824.729556639267</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-2.87</v>
      </c>
      <c r="Q36" s="218">
        <f xml:space="preserve"> Inputs!Q$102</f>
        <v>-1.58</v>
      </c>
      <c r="R36" s="218">
        <f xml:space="preserve"> Inputs!R$102</f>
        <v>-2.12</v>
      </c>
      <c r="S36" s="218">
        <f xml:space="preserve"> Inputs!S$102</f>
        <v>-1.23</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-2.87E-2</v>
      </c>
      <c r="Q37" s="260">
        <f t="shared" si="3"/>
        <v>-1.5800000000000002E-2</v>
      </c>
      <c r="R37" s="260">
        <f t="shared" si="3"/>
        <v>-2.12E-2</v>
      </c>
      <c r="S37" s="260">
        <f t="shared" si="3"/>
        <v>-1.23E-2</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4806.9706384941937</v>
      </c>
      <c r="J39" s="212">
        <f t="shared" ref="J39:T39" si="4" xml:space="preserve"> IF(J35=1, $H34 * (1+J38+J37), I39 *  (1+J38+J37))</f>
        <v>0</v>
      </c>
      <c r="K39" s="212">
        <f t="shared" si="4"/>
        <v>0</v>
      </c>
      <c r="L39" s="212">
        <f t="shared" si="4"/>
        <v>0</v>
      </c>
      <c r="M39" s="212">
        <f t="shared" si="4"/>
        <v>0</v>
      </c>
      <c r="N39" s="212">
        <f t="shared" si="4"/>
        <v>0</v>
      </c>
      <c r="O39" s="212">
        <f t="shared" si="4"/>
        <v>837.07349761796513</v>
      </c>
      <c r="P39" s="212">
        <f t="shared" si="4"/>
        <v>818.44996241451008</v>
      </c>
      <c r="Q39" s="212">
        <f t="shared" si="4"/>
        <v>805.51845300836078</v>
      </c>
      <c r="R39" s="212">
        <f t="shared" si="4"/>
        <v>788.44146180458358</v>
      </c>
      <c r="S39" s="212">
        <f t="shared" si="4"/>
        <v>778.74363182438719</v>
      </c>
      <c r="T39" s="212">
        <f t="shared" si="4"/>
        <v>778.74363182438719</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4806.9706384941937</v>
      </c>
      <c r="I58" s="212">
        <f t="shared" si="14"/>
        <v>0</v>
      </c>
      <c r="J58" s="220">
        <f t="shared" si="14"/>
        <v>0</v>
      </c>
      <c r="K58" s="220">
        <f t="shared" si="14"/>
        <v>0</v>
      </c>
      <c r="L58" s="220">
        <f t="shared" si="14"/>
        <v>0</v>
      </c>
      <c r="M58" s="220">
        <f t="shared" si="14"/>
        <v>0</v>
      </c>
      <c r="N58" s="220">
        <f t="shared" si="14"/>
        <v>0</v>
      </c>
      <c r="O58" s="220">
        <f t="shared" si="14"/>
        <v>837.07349761796513</v>
      </c>
      <c r="P58" s="220">
        <f t="shared" si="14"/>
        <v>818.44996241451008</v>
      </c>
      <c r="Q58" s="220">
        <f t="shared" si="14"/>
        <v>805.51845300836078</v>
      </c>
      <c r="R58" s="220">
        <f t="shared" si="14"/>
        <v>788.44146180458358</v>
      </c>
      <c r="S58" s="220">
        <f t="shared" si="14"/>
        <v>778.74363182438719</v>
      </c>
      <c r="T58" s="220">
        <f t="shared" si="14"/>
        <v>778.74363182438719</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4806.9706384941937</v>
      </c>
      <c r="J60" s="220">
        <f xml:space="preserve"> J58 + J59</f>
        <v>0</v>
      </c>
      <c r="K60" s="220">
        <f t="shared" ref="K60:T60" si="16" xml:space="preserve"> K58 + K59</f>
        <v>0</v>
      </c>
      <c r="L60" s="220">
        <f t="shared" si="16"/>
        <v>0</v>
      </c>
      <c r="M60" s="220">
        <f t="shared" si="16"/>
        <v>0</v>
      </c>
      <c r="N60" s="220">
        <f t="shared" si="16"/>
        <v>0</v>
      </c>
      <c r="O60" s="220">
        <f t="shared" si="16"/>
        <v>837.07349761796513</v>
      </c>
      <c r="P60" s="220">
        <f t="shared" si="16"/>
        <v>818.44996241451008</v>
      </c>
      <c r="Q60" s="220">
        <f t="shared" si="16"/>
        <v>805.51845300836078</v>
      </c>
      <c r="R60" s="220">
        <f t="shared" si="16"/>
        <v>788.44146180458358</v>
      </c>
      <c r="S60" s="220">
        <f t="shared" si="16"/>
        <v>778.74363182438719</v>
      </c>
      <c r="T60" s="220">
        <f t="shared" si="16"/>
        <v>778.74363182438719</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4806.9706384941937</v>
      </c>
      <c r="I63" s="212">
        <f t="shared" si="17"/>
        <v>0</v>
      </c>
      <c r="J63" s="212">
        <f t="shared" si="17"/>
        <v>0</v>
      </c>
      <c r="K63" s="212">
        <f t="shared" si="17"/>
        <v>0</v>
      </c>
      <c r="L63" s="212">
        <f t="shared" si="17"/>
        <v>0</v>
      </c>
      <c r="M63" s="212">
        <f t="shared" si="17"/>
        <v>0</v>
      </c>
      <c r="N63" s="212">
        <f t="shared" si="17"/>
        <v>0</v>
      </c>
      <c r="O63" s="212">
        <f t="shared" si="17"/>
        <v>837.07349761796513</v>
      </c>
      <c r="P63" s="212">
        <f t="shared" si="17"/>
        <v>818.44996241451008</v>
      </c>
      <c r="Q63" s="212">
        <f t="shared" si="17"/>
        <v>805.51845300836078</v>
      </c>
      <c r="R63" s="212">
        <f t="shared" si="17"/>
        <v>788.44146180458358</v>
      </c>
      <c r="S63" s="212">
        <f t="shared" si="17"/>
        <v>778.74363182438719</v>
      </c>
      <c r="T63" s="212">
        <f t="shared" si="17"/>
        <v>778.74363182438719</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-2.2248387096774014E-2</v>
      </c>
      <c r="Q64" s="267">
        <f t="shared" si="18"/>
        <v>-1.5800000000000036E-2</v>
      </c>
      <c r="R64" s="267">
        <f t="shared" si="18"/>
        <v>-2.1199999999999886E-2</v>
      </c>
      <c r="S64" s="267">
        <f t="shared" si="18"/>
        <v>-1.2299999999999978E-2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-2.2248387096774014E-2</v>
      </c>
      <c r="Q69" s="269">
        <f t="shared" si="21"/>
        <v>-1.5800000000000036E-2</v>
      </c>
      <c r="R69" s="269">
        <f t="shared" si="21"/>
        <v>-2.1199999999999886E-2</v>
      </c>
      <c r="S69" s="269">
        <f t="shared" si="21"/>
        <v>-1.2299999999999978E-2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-2.87E-2</v>
      </c>
      <c r="Q75" s="401">
        <f t="shared" si="25"/>
        <v>-1.5800000000000002E-2</v>
      </c>
      <c r="R75" s="401">
        <f t="shared" si="25"/>
        <v>-2.12E-2</v>
      </c>
      <c r="S75" s="401">
        <f t="shared" si="25"/>
        <v>-1.23E-2</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-2.87</v>
      </c>
      <c r="Q76" s="241">
        <f t="shared" si="26"/>
        <v>-1.58</v>
      </c>
      <c r="R76" s="241">
        <f t="shared" si="26"/>
        <v>-2.12</v>
      </c>
      <c r="S76" s="241">
        <f t="shared" si="26"/>
        <v>-1.23</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93.310460017682729</v>
      </c>
      <c r="Q57" s="218">
        <f>Inputs!Q105</f>
        <v>94.171563626572208</v>
      </c>
      <c r="R57" s="218">
        <f>Inputs!R105</f>
        <v>95.367780765585792</v>
      </c>
      <c r="S57" s="218">
        <f>Inputs!S105</f>
        <v>96.94305409747065</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93.310460017682729</v>
      </c>
      <c r="Q58" s="241">
        <f>Q56+Q57</f>
        <v>94.171563626572208</v>
      </c>
      <c r="R58" s="241">
        <f t="shared" ref="R58:T58" si="21">R56+R57</f>
        <v>95.367780765585792</v>
      </c>
      <c r="S58" s="241">
        <f t="shared" si="21"/>
        <v>96.94305409747065</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-0.14217140366602857</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-0.14217140366602857</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-0.14217140366602857</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-0.15250606365746877</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-0.15250606365746877</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-3.5773027277677852E-2</v>
      </c>
      <c r="J44" s="212">
        <f t="shared" ref="J44:T44" si="8" xml:space="preserve"> J42 * J43</f>
        <v>0</v>
      </c>
      <c r="K44" s="212">
        <f t="shared" si="8"/>
        <v>0</v>
      </c>
      <c r="L44" s="212">
        <f t="shared" si="8"/>
        <v>0</v>
      </c>
      <c r="M44" s="212">
        <f t="shared" si="8"/>
        <v>0</v>
      </c>
      <c r="N44" s="212">
        <f t="shared" si="8"/>
        <v>0</v>
      </c>
      <c r="O44" s="212">
        <f t="shared" si="8"/>
        <v>0</v>
      </c>
      <c r="P44" s="212">
        <f t="shared" si="8"/>
        <v>-3.5773027277677852E-2</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-0.15250606365746877</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-3.5773027277677852E-2</v>
      </c>
      <c r="I47" s="212">
        <f t="shared" si="10"/>
        <v>0</v>
      </c>
      <c r="J47" s="212">
        <f t="shared" si="10"/>
        <v>0</v>
      </c>
      <c r="K47" s="212">
        <f t="shared" si="10"/>
        <v>0</v>
      </c>
      <c r="L47" s="212">
        <f t="shared" si="10"/>
        <v>0</v>
      </c>
      <c r="M47" s="212">
        <f t="shared" si="10"/>
        <v>0</v>
      </c>
      <c r="N47" s="212">
        <f t="shared" si="10"/>
        <v>0</v>
      </c>
      <c r="O47" s="212">
        <f t="shared" si="10"/>
        <v>0</v>
      </c>
      <c r="P47" s="212">
        <f t="shared" si="10"/>
        <v>-3.5773027277677852E-2</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-0.18827909093514661</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-0.18827909093514661</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108.56328742002199</v>
      </c>
      <c r="Q51" s="218">
        <f>Inputs!Q108</f>
        <v>109.105369871839</v>
      </c>
      <c r="R51" s="218">
        <f>Inputs!R108</f>
        <v>109.98048112760701</v>
      </c>
      <c r="S51" s="218">
        <f>Inputs!S108</f>
        <v>111.236</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108.37500832908685</v>
      </c>
      <c r="Q53" s="241">
        <f t="shared" si="12"/>
        <v>109.105369871839</v>
      </c>
      <c r="R53" s="241">
        <f t="shared" si="12"/>
        <v>109.98048112760701</v>
      </c>
      <c r="S53" s="241">
        <f t="shared" si="12"/>
        <v>111.236</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United Utilities</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-0.06</v>
      </c>
      <c r="Q10" s="335">
        <f ca="1" xml:space="preserve"> 'Water resources'!Q76</f>
        <v>0.13</v>
      </c>
      <c r="R10" s="335">
        <f ca="1" xml:space="preserve"> 'Water resources'!R76</f>
        <v>1.9</v>
      </c>
      <c r="S10" s="335">
        <f ca="1" xml:space="preserve"> 'Water resources'!S76</f>
        <v>4.7300000000000004</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0.28999999999999998</v>
      </c>
      <c r="Q11" s="335">
        <f xml:space="preserve"> 'Water network plus'!Q$76</f>
        <v>-1.96</v>
      </c>
      <c r="R11" s="335">
        <f xml:space="preserve"> 'Water network plus'!R$76</f>
        <v>-1.0900000000000001</v>
      </c>
      <c r="S11" s="335">
        <f xml:space="preserve"> 'Water network plus'!S$76</f>
        <v>-3.06</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-2.87</v>
      </c>
      <c r="Q12" s="335">
        <f xml:space="preserve"> 'Wastewater network plus'!Q$76</f>
        <v>-1.58</v>
      </c>
      <c r="R12" s="335">
        <f xml:space="preserve"> 'Wastewater network plus'!R$76</f>
        <v>-2.12</v>
      </c>
      <c r="S12" s="335">
        <f xml:space="preserve"> 'Wastewater network plus'!S$76</f>
        <v>-1.23</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93.310460017682729</v>
      </c>
      <c r="Q16" s="337">
        <f xml:space="preserve"> 'Bioresources (sludge)'!Q$58</f>
        <v>94.171563626572208</v>
      </c>
      <c r="R16" s="337">
        <f xml:space="preserve"> 'Bioresources (sludge)'!R$58</f>
        <v>95.367780765585792</v>
      </c>
      <c r="S16" s="337">
        <f xml:space="preserve"> 'Bioresources (sludge)'!S$58</f>
        <v>96.94305409747065</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108.37500832908685</v>
      </c>
      <c r="Q19" s="335">
        <f xml:space="preserve"> 'Residential retail'!Q$53</f>
        <v>109.105369871839</v>
      </c>
      <c r="R19" s="335">
        <f xml:space="preserve"> 'Residential retail'!R$53</f>
        <v>109.98048112760701</v>
      </c>
      <c r="S19" s="335">
        <f xml:space="preserve"> 'Residential retail'!S$53</f>
        <v>111.236</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0</v>
      </c>
      <c r="I32" s="218">
        <f xml:space="preserve"> 'Abatements and deferrals'!I$101</f>
        <v>0</v>
      </c>
      <c r="O32" s="397">
        <f>IF($F$30=O4,$H$32,0)</f>
        <v>0</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2" bestFit="1" customWidth="1"/>
    <col min="5" max="5" width="17.296875" style="334" customWidth="1"/>
    <col min="6" max="10" width="21.296875" style="334" customWidth="1"/>
    <col min="11" max="16384" width="9" style="334"/>
  </cols>
  <sheetData>
    <row r="1" spans="1:10" x14ac:dyDescent="0.25">
      <c r="A1" s="333"/>
      <c r="B1" s="333"/>
      <c r="C1" s="333" t="s">
        <v>318</v>
      </c>
      <c r="D1" s="409"/>
      <c r="E1" s="333"/>
      <c r="F1" s="413"/>
      <c r="G1" s="413"/>
      <c r="H1" s="413"/>
      <c r="I1" s="413"/>
      <c r="J1" s="413"/>
    </row>
    <row r="2" spans="1:10" x14ac:dyDescent="0.25">
      <c r="A2" s="333" t="s">
        <v>198</v>
      </c>
      <c r="B2" s="333" t="s">
        <v>15</v>
      </c>
      <c r="C2" s="333" t="s">
        <v>310</v>
      </c>
      <c r="D2" s="409" t="s">
        <v>85</v>
      </c>
      <c r="E2" s="333" t="s">
        <v>311</v>
      </c>
      <c r="F2" s="404" t="s">
        <v>205</v>
      </c>
      <c r="G2" s="404" t="s">
        <v>209</v>
      </c>
      <c r="H2" s="404" t="s">
        <v>212</v>
      </c>
      <c r="I2" s="404" t="s">
        <v>215</v>
      </c>
      <c r="J2" s="404" t="s">
        <v>218</v>
      </c>
    </row>
    <row r="3" spans="1:10" x14ac:dyDescent="0.25">
      <c r="A3" s="333"/>
      <c r="B3" s="333"/>
      <c r="C3" s="333"/>
      <c r="D3" s="409"/>
      <c r="E3" s="333"/>
      <c r="F3" s="413"/>
      <c r="G3" s="413"/>
      <c r="H3" s="413"/>
      <c r="I3" s="413"/>
      <c r="J3" s="413"/>
    </row>
    <row r="4" spans="1:10" x14ac:dyDescent="0.25">
      <c r="A4" s="333"/>
      <c r="B4" s="333" t="s">
        <v>320</v>
      </c>
      <c r="C4" s="353" t="s">
        <v>332</v>
      </c>
      <c r="D4" s="410" t="s">
        <v>316</v>
      </c>
      <c r="E4" s="333" t="s">
        <v>312</v>
      </c>
      <c r="F4" s="414">
        <f ca="1">Outputs!O10</f>
        <v>0</v>
      </c>
      <c r="G4" s="414">
        <f ca="1">Outputs!P10</f>
        <v>-0.06</v>
      </c>
      <c r="H4" s="414">
        <f ca="1">Outputs!Q10</f>
        <v>0.13</v>
      </c>
      <c r="I4" s="414">
        <f ca="1">Outputs!R10</f>
        <v>1.9</v>
      </c>
      <c r="J4" s="414">
        <f ca="1">Outputs!S10</f>
        <v>4.7300000000000004</v>
      </c>
    </row>
    <row r="5" spans="1:10" x14ac:dyDescent="0.25">
      <c r="A5" s="333"/>
      <c r="B5" s="333" t="s">
        <v>321</v>
      </c>
      <c r="C5" s="353" t="s">
        <v>333</v>
      </c>
      <c r="D5" s="410" t="s">
        <v>316</v>
      </c>
      <c r="E5" s="333" t="s">
        <v>312</v>
      </c>
      <c r="F5" s="414">
        <f>Outputs!O11</f>
        <v>0</v>
      </c>
      <c r="G5" s="414">
        <f>Outputs!P11</f>
        <v>0.28999999999999998</v>
      </c>
      <c r="H5" s="414">
        <f>Outputs!Q11</f>
        <v>-1.96</v>
      </c>
      <c r="I5" s="414">
        <f>Outputs!R11</f>
        <v>-1.0900000000000001</v>
      </c>
      <c r="J5" s="414">
        <f>Outputs!S11</f>
        <v>-3.06</v>
      </c>
    </row>
    <row r="6" spans="1:10" x14ac:dyDescent="0.25">
      <c r="A6" s="333"/>
      <c r="B6" s="333" t="s">
        <v>322</v>
      </c>
      <c r="C6" s="353" t="s">
        <v>334</v>
      </c>
      <c r="D6" s="410" t="s">
        <v>316</v>
      </c>
      <c r="E6" s="333" t="s">
        <v>312</v>
      </c>
      <c r="F6" s="414">
        <f>Outputs!O12</f>
        <v>0</v>
      </c>
      <c r="G6" s="414">
        <f>Outputs!P12</f>
        <v>-2.87</v>
      </c>
      <c r="H6" s="414">
        <f>Outputs!Q12</f>
        <v>-1.58</v>
      </c>
      <c r="I6" s="414">
        <f>Outputs!R12</f>
        <v>-2.12</v>
      </c>
      <c r="J6" s="414">
        <f>Outputs!S12</f>
        <v>-1.23</v>
      </c>
    </row>
    <row r="7" spans="1:10" x14ac:dyDescent="0.25">
      <c r="A7" s="333"/>
      <c r="B7" s="333" t="s">
        <v>323</v>
      </c>
      <c r="C7" s="353" t="s">
        <v>335</v>
      </c>
      <c r="D7" s="410"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11" t="s">
        <v>314</v>
      </c>
      <c r="E8" s="333" t="s">
        <v>312</v>
      </c>
      <c r="F8" s="415">
        <f>Outputs!O16</f>
        <v>0</v>
      </c>
      <c r="G8" s="415">
        <f>Outputs!P16</f>
        <v>93.310460017682729</v>
      </c>
      <c r="H8" s="415">
        <f>Outputs!Q16</f>
        <v>94.171563626572208</v>
      </c>
      <c r="I8" s="415">
        <f>Outputs!R16</f>
        <v>95.367780765585792</v>
      </c>
      <c r="J8" s="415">
        <f>Outputs!S16</f>
        <v>96.94305409747065</v>
      </c>
    </row>
    <row r="9" spans="1:10" x14ac:dyDescent="0.25">
      <c r="A9" s="333"/>
      <c r="B9" s="356" t="s">
        <v>343</v>
      </c>
      <c r="C9" s="354" t="s">
        <v>337</v>
      </c>
      <c r="D9" s="411" t="s">
        <v>314</v>
      </c>
      <c r="E9" s="333" t="s">
        <v>312</v>
      </c>
      <c r="F9" s="415">
        <f>Outputs!O19</f>
        <v>0</v>
      </c>
      <c r="G9" s="415">
        <f>Outputs!P19</f>
        <v>108.37500832908685</v>
      </c>
      <c r="H9" s="415">
        <f>Outputs!Q19</f>
        <v>109.105369871839</v>
      </c>
      <c r="I9" s="415">
        <f>Outputs!R19</f>
        <v>109.98048112760701</v>
      </c>
      <c r="J9" s="415">
        <f>Outputs!S19</f>
        <v>111.236</v>
      </c>
    </row>
    <row r="10" spans="1:10" x14ac:dyDescent="0.25">
      <c r="A10" s="333"/>
      <c r="B10" s="356" t="s">
        <v>344</v>
      </c>
      <c r="C10" s="355" t="s">
        <v>338</v>
      </c>
      <c r="D10" s="411"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11"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11"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11"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11"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0</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0</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0</v>
      </c>
      <c r="G22" s="416">
        <f>SUM(Outputs!P31:P37)</f>
        <v>0</v>
      </c>
      <c r="H22" s="416">
        <f>SUM(Outputs!Q31:Q37)</f>
        <v>0</v>
      </c>
      <c r="I22" s="416">
        <f>SUM(Outputs!R31:R37)</f>
        <v>0</v>
      </c>
      <c r="J22" s="416">
        <f>SUM(Outputs!S31:S37)</f>
        <v>0</v>
      </c>
    </row>
    <row r="23" spans="2:10" ht="14.4" x14ac:dyDescent="0.25">
      <c r="B23" s="334" t="s">
        <v>358</v>
      </c>
      <c r="C23" s="334" t="s">
        <v>359</v>
      </c>
      <c r="D23" s="412" t="s">
        <v>248</v>
      </c>
      <c r="E23" s="333" t="s">
        <v>312</v>
      </c>
      <c r="F23" s="417" t="str">
        <f ca="1">CONCATENATE("[…]", TEXT(NOW(),"dd/mm/yyy hh:mm:ss"))</f>
        <v>[…]10/11/2020 14:47:39</v>
      </c>
      <c r="G23" s="417" t="str">
        <f t="shared" ref="G23:J23" ca="1" si="0">CONCATENATE("[…]", TEXT(NOW(),"dd/mm/yyy hh:mm:ss"))</f>
        <v>[…]10/11/2020 14:47:39</v>
      </c>
      <c r="H23" s="417" t="str">
        <f t="shared" ca="1" si="0"/>
        <v>[…]10/11/2020 14:47:39</v>
      </c>
      <c r="I23" s="417" t="str">
        <f t="shared" ca="1" si="0"/>
        <v>[…]10/11/2020 14:47:39</v>
      </c>
      <c r="J23" s="417" t="str">
        <f t="shared" ca="1" si="0"/>
        <v>[…]10/11/2020 14:47:39</v>
      </c>
    </row>
    <row r="24" spans="2:10" x14ac:dyDescent="0.25">
      <c r="B24" s="334" t="s">
        <v>360</v>
      </c>
      <c r="C24" s="334" t="s">
        <v>361</v>
      </c>
      <c r="D24" s="412" t="s">
        <v>248</v>
      </c>
      <c r="E24" s="333" t="s">
        <v>312</v>
      </c>
      <c r="F24" s="418" t="str">
        <f ca="1">MID(CELL("filename",A1),SEARCH("[",CELL("filename",A1))+1,SEARCH(".",CELL("filename",A1))-1-SEARCH("[",CELL("filename",A1)))</f>
        <v>In-period adjustment model_UUW_BYRun2</v>
      </c>
      <c r="G24" s="418" t="str">
        <f t="shared" ref="G24:J24" ca="1" si="1">MID(CELL("filename",B1),SEARCH("[",CELL("filename",B1))+1,SEARCH(".",CELL("filename",B1))-1-SEARCH("[",CELL("filename",B1)))</f>
        <v>In-period adjustment model_UUW_BYRun2</v>
      </c>
      <c r="H24" s="418" t="str">
        <f t="shared" ca="1" si="1"/>
        <v>In-period adjustment model_UUW_BYRun2</v>
      </c>
      <c r="I24" s="418" t="str">
        <f t="shared" ca="1" si="1"/>
        <v>In-period adjustment model_UUW_BYRun2</v>
      </c>
      <c r="J24" s="418" t="str">
        <f t="shared" ca="1" si="1"/>
        <v>In-period adjustment model_UUW_BYRun2</v>
      </c>
    </row>
  </sheetData>
  <sheetProtection sort="0"/>
  <pageMargins left="0.70866141732283472" right="0.7086614173228347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1.296875"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384</v>
      </c>
      <c r="B7" t="s">
        <v>385</v>
      </c>
      <c r="C7" t="s">
        <v>386</v>
      </c>
      <c r="D7" t="s">
        <v>314</v>
      </c>
      <c r="E7" t="s">
        <v>312</v>
      </c>
      <c r="F7" s="405"/>
      <c r="G7" s="405">
        <v>0</v>
      </c>
      <c r="H7" s="405">
        <v>0</v>
      </c>
      <c r="I7" s="405">
        <v>102.654927117068</v>
      </c>
      <c r="J7" s="405">
        <v>102.577680655352</v>
      </c>
      <c r="K7" s="405">
        <v>102.633579933032</v>
      </c>
      <c r="L7" s="405">
        <v>104.534565501893</v>
      </c>
      <c r="M7" s="405">
        <v>109.36982026349401</v>
      </c>
      <c r="N7" s="405">
        <v>521.77057347083803</v>
      </c>
    </row>
    <row r="8" spans="1:14" x14ac:dyDescent="0.25">
      <c r="A8" t="s">
        <v>384</v>
      </c>
      <c r="B8" t="s">
        <v>387</v>
      </c>
      <c r="C8" t="s">
        <v>388</v>
      </c>
      <c r="D8" t="s">
        <v>389</v>
      </c>
      <c r="E8" t="s">
        <v>312</v>
      </c>
      <c r="F8" s="406"/>
      <c r="G8" s="406">
        <v>0</v>
      </c>
      <c r="H8" s="406">
        <v>0</v>
      </c>
      <c r="I8" s="406">
        <v>0</v>
      </c>
      <c r="J8" s="406">
        <v>-5.9999999999999995E-4</v>
      </c>
      <c r="K8" s="406">
        <v>1.2999999999999999E-3</v>
      </c>
      <c r="L8" s="406">
        <v>1.9E-2</v>
      </c>
      <c r="M8" s="406">
        <v>4.7300000000000002E-2</v>
      </c>
      <c r="N8" s="406"/>
    </row>
    <row r="9" spans="1:14" x14ac:dyDescent="0.25">
      <c r="A9" t="s">
        <v>384</v>
      </c>
      <c r="B9" t="s">
        <v>390</v>
      </c>
      <c r="C9" t="s">
        <v>391</v>
      </c>
      <c r="D9" t="s">
        <v>314</v>
      </c>
      <c r="E9" t="s">
        <v>312</v>
      </c>
      <c r="F9" s="405"/>
      <c r="G9" s="405">
        <v>0</v>
      </c>
      <c r="H9" s="405">
        <v>0</v>
      </c>
      <c r="I9" s="405">
        <v>607.85451260331899</v>
      </c>
      <c r="J9" s="405">
        <v>606.465834245255</v>
      </c>
      <c r="K9" s="405">
        <v>597.28458055390297</v>
      </c>
      <c r="L9" s="405">
        <v>590.85259039138305</v>
      </c>
      <c r="M9" s="405">
        <v>573.10600317483204</v>
      </c>
      <c r="N9" s="405">
        <v>2975.5635209686902</v>
      </c>
    </row>
    <row r="10" spans="1:14" x14ac:dyDescent="0.25">
      <c r="A10" t="s">
        <v>384</v>
      </c>
      <c r="B10" t="s">
        <v>392</v>
      </c>
      <c r="C10" t="s">
        <v>393</v>
      </c>
      <c r="D10" t="s">
        <v>389</v>
      </c>
      <c r="E10" t="s">
        <v>312</v>
      </c>
      <c r="F10" s="406"/>
      <c r="G10" s="406">
        <v>0</v>
      </c>
      <c r="H10" s="406">
        <v>0</v>
      </c>
      <c r="I10" s="406">
        <v>0</v>
      </c>
      <c r="J10" s="406">
        <v>-2.2000000000000001E-3</v>
      </c>
      <c r="K10" s="406">
        <v>-1.47E-2</v>
      </c>
      <c r="L10" s="406">
        <v>-1.09E-2</v>
      </c>
      <c r="M10" s="406">
        <v>-3.0599999999999999E-2</v>
      </c>
      <c r="N10" s="406"/>
    </row>
    <row r="11" spans="1:14" x14ac:dyDescent="0.25">
      <c r="A11" t="s">
        <v>384</v>
      </c>
      <c r="B11" t="s">
        <v>394</v>
      </c>
      <c r="C11" t="s">
        <v>395</v>
      </c>
      <c r="D11" t="s">
        <v>314</v>
      </c>
      <c r="E11" t="s">
        <v>312</v>
      </c>
      <c r="F11" s="405"/>
      <c r="G11" s="405">
        <v>0</v>
      </c>
      <c r="H11" s="405">
        <v>0</v>
      </c>
      <c r="I11" s="405">
        <v>710.50943972038704</v>
      </c>
      <c r="J11" s="405">
        <v>709.04351490060697</v>
      </c>
      <c r="K11" s="405">
        <v>699.91816048693397</v>
      </c>
      <c r="L11" s="405">
        <v>695.38715589327603</v>
      </c>
      <c r="M11" s="405">
        <v>682.47582343832505</v>
      </c>
      <c r="N11" s="405">
        <v>3497.33409443953</v>
      </c>
    </row>
    <row r="12" spans="1:14" x14ac:dyDescent="0.25">
      <c r="A12" t="s">
        <v>384</v>
      </c>
      <c r="B12" t="s">
        <v>396</v>
      </c>
      <c r="C12" t="s">
        <v>397</v>
      </c>
      <c r="D12" t="s">
        <v>389</v>
      </c>
      <c r="E12" t="s">
        <v>312</v>
      </c>
      <c r="F12" s="406"/>
      <c r="G12" s="406">
        <v>0</v>
      </c>
      <c r="H12" s="406">
        <v>0</v>
      </c>
      <c r="I12" s="406">
        <v>0</v>
      </c>
      <c r="J12" s="406">
        <v>-1.9E-3</v>
      </c>
      <c r="K12" s="406">
        <v>-1.23E-2</v>
      </c>
      <c r="L12" s="406">
        <v>-6.4999999999999997E-3</v>
      </c>
      <c r="M12" s="406">
        <v>-1.89E-2</v>
      </c>
      <c r="N12" s="406"/>
    </row>
    <row r="13" spans="1:14" x14ac:dyDescent="0.25">
      <c r="A13" t="s">
        <v>384</v>
      </c>
      <c r="B13" t="s">
        <v>398</v>
      </c>
      <c r="C13" t="s">
        <v>399</v>
      </c>
      <c r="D13" t="s">
        <v>314</v>
      </c>
      <c r="E13" t="s">
        <v>312</v>
      </c>
      <c r="F13" s="405"/>
      <c r="G13" s="405">
        <v>0</v>
      </c>
      <c r="H13" s="405">
        <v>0</v>
      </c>
      <c r="I13" s="405">
        <v>790.26788624696098</v>
      </c>
      <c r="J13" s="405">
        <v>767.93786274191496</v>
      </c>
      <c r="K13" s="405">
        <v>755.485388241588</v>
      </c>
      <c r="L13" s="405">
        <v>739.68114017463199</v>
      </c>
      <c r="M13" s="405">
        <v>730.721451064338</v>
      </c>
      <c r="N13" s="405">
        <v>3784.0937284694301</v>
      </c>
    </row>
    <row r="14" spans="1:14" x14ac:dyDescent="0.25">
      <c r="A14" t="s">
        <v>384</v>
      </c>
      <c r="B14" t="s">
        <v>400</v>
      </c>
      <c r="C14" t="s">
        <v>401</v>
      </c>
      <c r="D14" t="s">
        <v>389</v>
      </c>
      <c r="E14" t="s">
        <v>312</v>
      </c>
      <c r="F14" s="406"/>
      <c r="G14" s="406">
        <v>0</v>
      </c>
      <c r="H14" s="406">
        <v>0</v>
      </c>
      <c r="I14" s="406">
        <v>0</v>
      </c>
      <c r="J14" s="406">
        <v>-2.87E-2</v>
      </c>
      <c r="K14" s="406">
        <v>-1.5800000000000002E-2</v>
      </c>
      <c r="L14" s="406">
        <v>-2.12E-2</v>
      </c>
      <c r="M14" s="406">
        <v>-1.23E-2</v>
      </c>
      <c r="N14" s="406"/>
    </row>
    <row r="15" spans="1:14" x14ac:dyDescent="0.25">
      <c r="A15" t="s">
        <v>384</v>
      </c>
      <c r="B15" t="s">
        <v>402</v>
      </c>
      <c r="C15" t="s">
        <v>403</v>
      </c>
      <c r="D15" t="s">
        <v>404</v>
      </c>
      <c r="E15" t="s">
        <v>312</v>
      </c>
      <c r="F15" s="407">
        <v>190.2</v>
      </c>
      <c r="G15" s="407">
        <v>196.3</v>
      </c>
      <c r="H15" s="407">
        <v>193.785</v>
      </c>
      <c r="I15" s="407">
        <v>195.962014535984</v>
      </c>
      <c r="J15" s="407">
        <v>197.39397487372301</v>
      </c>
      <c r="K15" s="407">
        <v>199.215599845935</v>
      </c>
      <c r="L15" s="407">
        <v>201.74614203635201</v>
      </c>
      <c r="M15" s="407">
        <v>205.07856012146701</v>
      </c>
      <c r="N15" s="407"/>
    </row>
    <row r="16" spans="1:14" x14ac:dyDescent="0.25">
      <c r="A16" t="s">
        <v>384</v>
      </c>
      <c r="B16" t="s">
        <v>405</v>
      </c>
      <c r="C16" t="s">
        <v>406</v>
      </c>
      <c r="D16" t="s">
        <v>314</v>
      </c>
      <c r="E16" t="s">
        <v>312</v>
      </c>
      <c r="F16" s="405"/>
      <c r="G16" s="405">
        <v>0</v>
      </c>
      <c r="H16" s="405">
        <v>0</v>
      </c>
      <c r="I16" s="405">
        <v>94.9388935708253</v>
      </c>
      <c r="J16" s="405">
        <v>94.991376644971297</v>
      </c>
      <c r="K16" s="405">
        <v>95.390500232629194</v>
      </c>
      <c r="L16" s="405">
        <v>93.801798211475997</v>
      </c>
      <c r="M16" s="405">
        <v>93.303845324682797</v>
      </c>
      <c r="N16" s="405">
        <v>472.426413984585</v>
      </c>
    </row>
    <row r="17" spans="1:14" x14ac:dyDescent="0.25">
      <c r="A17" t="s">
        <v>384</v>
      </c>
      <c r="B17" t="s">
        <v>407</v>
      </c>
      <c r="C17" t="s">
        <v>408</v>
      </c>
      <c r="D17" t="s">
        <v>314</v>
      </c>
      <c r="E17" t="s">
        <v>312</v>
      </c>
      <c r="F17" s="405"/>
      <c r="G17" s="405"/>
      <c r="H17" s="405"/>
      <c r="I17" s="405">
        <v>107.544408758963</v>
      </c>
      <c r="J17" s="405">
        <v>108.56328742002199</v>
      </c>
      <c r="K17" s="405">
        <v>109.105369871839</v>
      </c>
      <c r="L17" s="405">
        <v>109.98048112760701</v>
      </c>
      <c r="M17" s="405">
        <v>111.236</v>
      </c>
      <c r="N17" s="405">
        <v>546.40502267508202</v>
      </c>
    </row>
    <row r="18" spans="1:14" x14ac:dyDescent="0.25">
      <c r="A18" t="s">
        <v>384</v>
      </c>
      <c r="B18" t="s">
        <v>409</v>
      </c>
      <c r="C18" t="s">
        <v>410</v>
      </c>
      <c r="D18" t="s">
        <v>314</v>
      </c>
      <c r="E18" t="s">
        <v>312</v>
      </c>
      <c r="F18" s="405"/>
      <c r="G18" s="405">
        <v>0</v>
      </c>
      <c r="H18" s="405">
        <v>0</v>
      </c>
      <c r="I18" s="405">
        <v>102.654927117068</v>
      </c>
      <c r="J18" s="405">
        <v>102.577680655352</v>
      </c>
      <c r="K18" s="405">
        <v>102.633579933032</v>
      </c>
      <c r="L18" s="405">
        <v>104.534565501893</v>
      </c>
      <c r="M18" s="405">
        <v>109.36982026349401</v>
      </c>
      <c r="N18" s="405">
        <v>521.77057347083803</v>
      </c>
    </row>
    <row r="19" spans="1:14" x14ac:dyDescent="0.25">
      <c r="A19" t="s">
        <v>384</v>
      </c>
      <c r="B19" t="s">
        <v>411</v>
      </c>
      <c r="C19" t="s">
        <v>412</v>
      </c>
      <c r="D19" t="s">
        <v>314</v>
      </c>
      <c r="E19" t="s">
        <v>312</v>
      </c>
      <c r="F19" s="405"/>
      <c r="G19" s="405">
        <v>0</v>
      </c>
      <c r="H19" s="405">
        <v>0</v>
      </c>
      <c r="I19" s="405">
        <v>607.85451260331899</v>
      </c>
      <c r="J19" s="405">
        <v>606.465834245255</v>
      </c>
      <c r="K19" s="405">
        <v>597.28458055390297</v>
      </c>
      <c r="L19" s="405">
        <v>590.85259039138305</v>
      </c>
      <c r="M19" s="405">
        <v>573.10600317483204</v>
      </c>
      <c r="N19" s="405">
        <v>2975.5635209686902</v>
      </c>
    </row>
    <row r="20" spans="1:14" x14ac:dyDescent="0.25">
      <c r="A20" t="s">
        <v>384</v>
      </c>
      <c r="B20" t="s">
        <v>413</v>
      </c>
      <c r="C20" t="s">
        <v>414</v>
      </c>
      <c r="D20" t="s">
        <v>314</v>
      </c>
      <c r="E20" t="s">
        <v>312</v>
      </c>
      <c r="F20" s="405"/>
      <c r="G20" s="405">
        <v>0</v>
      </c>
      <c r="H20" s="405">
        <v>0</v>
      </c>
      <c r="I20" s="405">
        <v>790.26788624696098</v>
      </c>
      <c r="J20" s="405">
        <v>767.93786274191496</v>
      </c>
      <c r="K20" s="405">
        <v>755.485388241588</v>
      </c>
      <c r="L20" s="405">
        <v>739.68114017463199</v>
      </c>
      <c r="M20" s="405">
        <v>730.721451064338</v>
      </c>
      <c r="N20" s="405">
        <v>3784.0937284694301</v>
      </c>
    </row>
    <row r="21" spans="1:14" x14ac:dyDescent="0.25">
      <c r="A21" t="s">
        <v>384</v>
      </c>
      <c r="B21" t="s">
        <v>415</v>
      </c>
      <c r="C21" t="s">
        <v>416</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384</v>
      </c>
      <c r="B22" t="s">
        <v>417</v>
      </c>
      <c r="C22" t="s">
        <v>418</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384</v>
      </c>
      <c r="B23" t="s">
        <v>419</v>
      </c>
      <c r="C23" t="s">
        <v>420</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384</v>
      </c>
      <c r="B24" t="s">
        <v>421</v>
      </c>
      <c r="C24" t="s">
        <v>422</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384</v>
      </c>
      <c r="B25" t="s">
        <v>423</v>
      </c>
      <c r="C25" t="s">
        <v>424</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384</v>
      </c>
      <c r="B26" t="s">
        <v>425</v>
      </c>
      <c r="C26" t="s">
        <v>426</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384</v>
      </c>
      <c r="B27" t="s">
        <v>427</v>
      </c>
      <c r="C27" t="s">
        <v>428</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384</v>
      </c>
      <c r="B28" t="s">
        <v>429</v>
      </c>
      <c r="C28" t="s">
        <v>430</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384</v>
      </c>
      <c r="B29" t="s">
        <v>431</v>
      </c>
      <c r="C29" t="s">
        <v>432</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384</v>
      </c>
      <c r="B30" t="s">
        <v>433</v>
      </c>
      <c r="C30" t="s">
        <v>434</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384</v>
      </c>
      <c r="B31" t="s">
        <v>435</v>
      </c>
      <c r="C31" t="s">
        <v>436</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384</v>
      </c>
      <c r="B32" t="s">
        <v>437</v>
      </c>
      <c r="C32" t="s">
        <v>438</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384</v>
      </c>
      <c r="B33" t="s">
        <v>429</v>
      </c>
      <c r="C33" t="s">
        <v>430</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384</v>
      </c>
      <c r="B34" t="s">
        <v>439</v>
      </c>
      <c r="C34" t="s">
        <v>440</v>
      </c>
      <c r="D34" t="s">
        <v>314</v>
      </c>
      <c r="E34" t="s">
        <v>312</v>
      </c>
      <c r="F34" s="408"/>
      <c r="G34" s="408"/>
      <c r="H34" s="408">
        <v>0</v>
      </c>
      <c r="I34" s="408"/>
      <c r="J34" s="408"/>
      <c r="K34" s="408"/>
      <c r="L34" s="408"/>
      <c r="M34" s="408"/>
      <c r="N34" s="408"/>
    </row>
    <row r="35" spans="1:14" x14ac:dyDescent="0.25">
      <c r="A35" t="s">
        <v>384</v>
      </c>
      <c r="B35" t="s">
        <v>441</v>
      </c>
      <c r="C35" t="s">
        <v>442</v>
      </c>
      <c r="D35" t="s">
        <v>314</v>
      </c>
      <c r="E35" t="s">
        <v>312</v>
      </c>
      <c r="F35" s="408"/>
      <c r="G35" s="408"/>
      <c r="H35" s="408">
        <v>2.5166957141064201</v>
      </c>
      <c r="I35" s="408"/>
      <c r="J35" s="408"/>
      <c r="K35" s="408"/>
      <c r="L35" s="408"/>
      <c r="M35" s="408"/>
      <c r="N35" s="408"/>
    </row>
    <row r="36" spans="1:14" x14ac:dyDescent="0.25">
      <c r="A36" t="s">
        <v>384</v>
      </c>
      <c r="B36" t="s">
        <v>443</v>
      </c>
      <c r="C36" t="s">
        <v>444</v>
      </c>
      <c r="D36" t="s">
        <v>314</v>
      </c>
      <c r="E36" t="s">
        <v>312</v>
      </c>
      <c r="F36" s="408"/>
      <c r="G36" s="408"/>
      <c r="H36" s="408">
        <v>0</v>
      </c>
      <c r="I36" s="408"/>
      <c r="J36" s="408"/>
      <c r="K36" s="408"/>
      <c r="L36" s="408"/>
      <c r="M36" s="408"/>
      <c r="N36" s="408"/>
    </row>
    <row r="37" spans="1:14" x14ac:dyDescent="0.25">
      <c r="A37" t="s">
        <v>384</v>
      </c>
      <c r="B37" t="s">
        <v>445</v>
      </c>
      <c r="C37" t="s">
        <v>446</v>
      </c>
      <c r="D37" t="s">
        <v>314</v>
      </c>
      <c r="E37" t="s">
        <v>312</v>
      </c>
      <c r="F37" s="408"/>
      <c r="G37" s="408"/>
      <c r="H37" s="408">
        <v>0</v>
      </c>
      <c r="I37" s="408"/>
      <c r="J37" s="408"/>
      <c r="K37" s="408"/>
      <c r="L37" s="408"/>
      <c r="M37" s="408"/>
      <c r="N37" s="408"/>
    </row>
    <row r="38" spans="1:14" x14ac:dyDescent="0.25">
      <c r="A38" t="s">
        <v>384</v>
      </c>
      <c r="B38" t="s">
        <v>447</v>
      </c>
      <c r="C38" t="s">
        <v>448</v>
      </c>
      <c r="D38" t="s">
        <v>314</v>
      </c>
      <c r="E38" t="s">
        <v>312</v>
      </c>
      <c r="F38" s="408"/>
      <c r="G38" s="408"/>
      <c r="H38" s="408">
        <v>-0.145546461546116</v>
      </c>
      <c r="I38" s="408"/>
      <c r="J38" s="408"/>
      <c r="K38" s="408"/>
      <c r="L38" s="408"/>
      <c r="M38" s="408"/>
      <c r="N38" s="408"/>
    </row>
    <row r="39" spans="1:14" x14ac:dyDescent="0.25">
      <c r="A39" t="s">
        <v>384</v>
      </c>
      <c r="B39" t="s">
        <v>449</v>
      </c>
      <c r="C39" t="s">
        <v>450</v>
      </c>
      <c r="D39" t="s">
        <v>314</v>
      </c>
      <c r="E39" t="s">
        <v>312</v>
      </c>
      <c r="F39" s="408"/>
      <c r="G39" s="408"/>
      <c r="H39" s="408">
        <v>0</v>
      </c>
      <c r="I39" s="408"/>
      <c r="J39" s="408"/>
      <c r="K39" s="408"/>
      <c r="L39" s="408"/>
      <c r="M39" s="408"/>
      <c r="N39" s="408"/>
    </row>
    <row r="40" spans="1:14" x14ac:dyDescent="0.25">
      <c r="A40" t="s">
        <v>384</v>
      </c>
      <c r="B40" t="s">
        <v>451</v>
      </c>
      <c r="C40" t="s">
        <v>452</v>
      </c>
      <c r="D40" t="s">
        <v>314</v>
      </c>
      <c r="E40" t="s">
        <v>312</v>
      </c>
      <c r="F40" s="408"/>
      <c r="G40" s="408"/>
      <c r="H40" s="408">
        <v>0</v>
      </c>
      <c r="I40" s="408"/>
      <c r="J40" s="408"/>
      <c r="K40" s="408"/>
      <c r="L40" s="408"/>
      <c r="M40" s="408"/>
      <c r="N40" s="408"/>
    </row>
    <row r="41" spans="1:14" x14ac:dyDescent="0.25">
      <c r="A41" t="s">
        <v>384</v>
      </c>
      <c r="B41" t="s">
        <v>453</v>
      </c>
      <c r="C41" t="s">
        <v>454</v>
      </c>
      <c r="D41" t="s">
        <v>314</v>
      </c>
      <c r="E41" t="s">
        <v>312</v>
      </c>
      <c r="F41" s="408"/>
      <c r="G41" s="408"/>
      <c r="H41" s="408">
        <v>2.3711492525603002</v>
      </c>
      <c r="I41" s="408"/>
      <c r="J41" s="408"/>
      <c r="K41" s="408"/>
      <c r="L41" s="408"/>
      <c r="M41" s="408"/>
      <c r="N41" s="408"/>
    </row>
    <row r="42" spans="1:14" x14ac:dyDescent="0.25">
      <c r="A42" t="s">
        <v>384</v>
      </c>
      <c r="B42" t="s">
        <v>455</v>
      </c>
      <c r="C42" t="s">
        <v>456</v>
      </c>
      <c r="D42" t="s">
        <v>314</v>
      </c>
      <c r="E42" t="s">
        <v>312</v>
      </c>
      <c r="F42" s="405"/>
      <c r="G42" s="405">
        <v>0</v>
      </c>
      <c r="H42" s="405">
        <v>0</v>
      </c>
      <c r="I42" s="405">
        <v>94.9388935708253</v>
      </c>
      <c r="J42" s="405">
        <v>94.991376644971297</v>
      </c>
      <c r="K42" s="405">
        <v>95.390500232629194</v>
      </c>
      <c r="L42" s="405">
        <v>93.801798211475997</v>
      </c>
      <c r="M42" s="405">
        <v>93.303845324682797</v>
      </c>
      <c r="N42" s="405">
        <v>472.426413984585</v>
      </c>
    </row>
    <row r="43" spans="1:14" x14ac:dyDescent="0.25">
      <c r="A43" t="s">
        <v>384</v>
      </c>
      <c r="B43" t="s">
        <v>457</v>
      </c>
      <c r="C43" t="s">
        <v>458</v>
      </c>
      <c r="D43" t="s">
        <v>314</v>
      </c>
      <c r="E43" t="s">
        <v>312</v>
      </c>
      <c r="F43" s="405"/>
      <c r="G43" s="405">
        <v>92.8784806015301</v>
      </c>
      <c r="H43" s="405">
        <v>91.688519426222697</v>
      </c>
      <c r="I43" s="405">
        <v>92.7185642675352</v>
      </c>
      <c r="J43" s="405">
        <v>93.396089995761599</v>
      </c>
      <c r="K43" s="405">
        <v>94.257983829917805</v>
      </c>
      <c r="L43" s="405">
        <v>95.455298724181702</v>
      </c>
      <c r="M43" s="405">
        <v>97.032017666996495</v>
      </c>
      <c r="N43" s="405">
        <v>472.85995448439297</v>
      </c>
    </row>
    <row r="44" spans="1:14" x14ac:dyDescent="0.25">
      <c r="A44" t="s">
        <v>384</v>
      </c>
      <c r="B44" t="s">
        <v>459</v>
      </c>
      <c r="C44" t="s">
        <v>460</v>
      </c>
      <c r="D44" t="s">
        <v>314</v>
      </c>
      <c r="E44" t="s">
        <v>312</v>
      </c>
      <c r="F44" s="405"/>
      <c r="G44" s="405">
        <v>0</v>
      </c>
      <c r="H44" s="405">
        <v>0</v>
      </c>
      <c r="I44" s="405">
        <v>0</v>
      </c>
      <c r="J44" s="405">
        <v>0</v>
      </c>
      <c r="K44" s="405">
        <v>0</v>
      </c>
      <c r="L44" s="405">
        <v>0</v>
      </c>
      <c r="M44" s="405">
        <v>0</v>
      </c>
      <c r="N44" s="405">
        <v>0</v>
      </c>
    </row>
    <row r="45" spans="1:14" x14ac:dyDescent="0.25">
      <c r="A45" t="s">
        <v>384</v>
      </c>
      <c r="B45" t="s">
        <v>461</v>
      </c>
      <c r="C45" t="s">
        <v>462</v>
      </c>
      <c r="D45" t="s">
        <v>389</v>
      </c>
      <c r="E45" t="s">
        <v>312</v>
      </c>
      <c r="F45" s="406"/>
      <c r="G45" s="406">
        <v>0</v>
      </c>
      <c r="H45" s="406">
        <v>0</v>
      </c>
      <c r="I45" s="406">
        <v>0</v>
      </c>
      <c r="J45" s="406">
        <v>0</v>
      </c>
      <c r="K45" s="406">
        <v>0</v>
      </c>
      <c r="L45" s="406">
        <v>0</v>
      </c>
      <c r="M45" s="406">
        <v>0</v>
      </c>
      <c r="N45" s="406"/>
    </row>
    <row r="46" spans="1:14" x14ac:dyDescent="0.25">
      <c r="A46" t="s">
        <v>384</v>
      </c>
      <c r="B46" t="s">
        <v>350</v>
      </c>
      <c r="C46" t="s">
        <v>325</v>
      </c>
      <c r="D46" t="s">
        <v>314</v>
      </c>
      <c r="E46" t="s">
        <v>312</v>
      </c>
      <c r="F46" s="408"/>
      <c r="G46" s="408"/>
      <c r="H46" s="408"/>
      <c r="I46" s="408">
        <v>0</v>
      </c>
      <c r="J46" s="408">
        <v>0</v>
      </c>
      <c r="K46" s="408">
        <v>0</v>
      </c>
      <c r="L46" s="408">
        <v>0</v>
      </c>
      <c r="M46" s="408">
        <v>0</v>
      </c>
      <c r="N46" s="408"/>
    </row>
    <row r="47" spans="1:14" x14ac:dyDescent="0.25">
      <c r="A47" t="s">
        <v>384</v>
      </c>
      <c r="B47" t="s">
        <v>351</v>
      </c>
      <c r="C47" t="s">
        <v>326</v>
      </c>
      <c r="D47" t="s">
        <v>314</v>
      </c>
      <c r="E47" t="s">
        <v>312</v>
      </c>
      <c r="F47" s="408"/>
      <c r="G47" s="408"/>
      <c r="H47" s="408"/>
      <c r="I47" s="408">
        <v>0</v>
      </c>
      <c r="J47" s="408">
        <v>0</v>
      </c>
      <c r="K47" s="408">
        <v>0</v>
      </c>
      <c r="L47" s="408">
        <v>0</v>
      </c>
      <c r="M47" s="408">
        <v>0</v>
      </c>
      <c r="N47" s="408"/>
    </row>
    <row r="48" spans="1:14" x14ac:dyDescent="0.25">
      <c r="A48" t="s">
        <v>384</v>
      </c>
      <c r="B48" t="s">
        <v>352</v>
      </c>
      <c r="C48" t="s">
        <v>327</v>
      </c>
      <c r="D48" t="s">
        <v>314</v>
      </c>
      <c r="E48" t="s">
        <v>312</v>
      </c>
      <c r="F48" s="408"/>
      <c r="G48" s="408"/>
      <c r="H48" s="408"/>
      <c r="I48" s="408">
        <v>0</v>
      </c>
      <c r="J48" s="408">
        <v>0</v>
      </c>
      <c r="K48" s="408">
        <v>0</v>
      </c>
      <c r="L48" s="408">
        <v>0</v>
      </c>
      <c r="M48" s="408">
        <v>0</v>
      </c>
      <c r="N48" s="408"/>
    </row>
    <row r="49" spans="1:14" x14ac:dyDescent="0.25">
      <c r="A49" t="s">
        <v>384</v>
      </c>
      <c r="B49" t="s">
        <v>353</v>
      </c>
      <c r="C49" t="s">
        <v>328</v>
      </c>
      <c r="D49" t="s">
        <v>314</v>
      </c>
      <c r="E49" t="s">
        <v>312</v>
      </c>
      <c r="F49" s="408"/>
      <c r="G49" s="408"/>
      <c r="H49" s="408"/>
      <c r="I49" s="408">
        <v>0</v>
      </c>
      <c r="J49" s="408">
        <v>0</v>
      </c>
      <c r="K49" s="408">
        <v>0</v>
      </c>
      <c r="L49" s="408">
        <v>0</v>
      </c>
      <c r="M49" s="408">
        <v>0</v>
      </c>
      <c r="N49" s="408"/>
    </row>
    <row r="50" spans="1:14" x14ac:dyDescent="0.25">
      <c r="A50" t="s">
        <v>384</v>
      </c>
      <c r="B50" t="s">
        <v>354</v>
      </c>
      <c r="C50" t="s">
        <v>329</v>
      </c>
      <c r="D50" t="s">
        <v>314</v>
      </c>
      <c r="E50" t="s">
        <v>312</v>
      </c>
      <c r="F50" s="408"/>
      <c r="G50" s="408"/>
      <c r="H50" s="408"/>
      <c r="I50" s="408">
        <v>0</v>
      </c>
      <c r="J50" s="408">
        <v>0</v>
      </c>
      <c r="K50" s="408">
        <v>0</v>
      </c>
      <c r="L50" s="408">
        <v>0</v>
      </c>
      <c r="M50" s="408">
        <v>0</v>
      </c>
      <c r="N50" s="408"/>
    </row>
    <row r="51" spans="1:14" x14ac:dyDescent="0.25">
      <c r="A51" t="s">
        <v>384</v>
      </c>
      <c r="B51" t="s">
        <v>355</v>
      </c>
      <c r="C51" t="s">
        <v>330</v>
      </c>
      <c r="D51" t="s">
        <v>314</v>
      </c>
      <c r="E51" t="s">
        <v>312</v>
      </c>
      <c r="F51" s="408"/>
      <c r="G51" s="408"/>
      <c r="H51" s="408"/>
      <c r="I51" s="408">
        <v>0</v>
      </c>
      <c r="J51" s="408">
        <v>0</v>
      </c>
      <c r="K51" s="408">
        <v>0</v>
      </c>
      <c r="L51" s="408">
        <v>0</v>
      </c>
      <c r="M51" s="408">
        <v>0</v>
      </c>
      <c r="N51" s="408"/>
    </row>
    <row r="52" spans="1:14" x14ac:dyDescent="0.25">
      <c r="A52" t="s">
        <v>384</v>
      </c>
      <c r="B52" t="s">
        <v>356</v>
      </c>
      <c r="C52" t="s">
        <v>331</v>
      </c>
      <c r="D52" t="s">
        <v>314</v>
      </c>
      <c r="E52" t="s">
        <v>312</v>
      </c>
      <c r="F52" s="408"/>
      <c r="G52" s="408"/>
      <c r="H52" s="408"/>
      <c r="I52" s="408">
        <v>0</v>
      </c>
      <c r="J52" s="408">
        <v>0</v>
      </c>
      <c r="K52" s="408">
        <v>0</v>
      </c>
      <c r="L52" s="408">
        <v>0</v>
      </c>
      <c r="M52" s="408">
        <v>0</v>
      </c>
      <c r="N52" s="408"/>
    </row>
    <row r="53" spans="1:14" x14ac:dyDescent="0.25">
      <c r="A53" t="s">
        <v>384</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United Utilities</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225</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UUW</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2.5166957141064201</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0</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-0.145546461546116</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107.13146010546413</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-0.06</v>
      </c>
      <c r="Q94" s="387">
        <f>F_Inputs!K8*100</f>
        <v>0.13</v>
      </c>
      <c r="R94" s="387">
        <f>F_Inputs!L8*100</f>
        <v>1.9</v>
      </c>
      <c r="S94" s="387">
        <f>F_Inputs!M8*100</f>
        <v>4.7300000000000004</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634.36157713721195</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-0.22</v>
      </c>
      <c r="Q98" s="387">
        <f>F_Inputs!K10*100</f>
        <v>-1.47</v>
      </c>
      <c r="R98" s="387">
        <f>F_Inputs!L10*100</f>
        <v>-1.0900000000000001</v>
      </c>
      <c r="S98" s="387">
        <f>F_Inputs!M10*100</f>
        <v>-3.06</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824.729556639267</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-2.87</v>
      </c>
      <c r="Q102" s="387">
        <f>F_Inputs!K14*100</f>
        <v>-1.58</v>
      </c>
      <c r="R102" s="387">
        <f>F_Inputs!L14*100</f>
        <v>-2.12</v>
      </c>
      <c r="S102" s="387">
        <f>F_Inputs!M14*100</f>
        <v>-1.23</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93.310460017682729</v>
      </c>
      <c r="Q105" s="387">
        <f>IF(IFERROR((SUM(F_Inputs!$I$16:$M$16)/SUM(F_Inputs!$I$15:$M$15))*F_Inputs!K15,0)&lt;&gt;0,(SUM(F_Inputs!$I$16:$M$16)/SUM(F_Inputs!$I$15:$M$15))*F_Inputs!K15,0)</f>
        <v>94.171563626572208</v>
      </c>
      <c r="R105" s="387">
        <f>IF(IFERROR((SUM(F_Inputs!$I$16:$M$16)/SUM(F_Inputs!$I$15:$M$15))*F_Inputs!L15,0)&lt;&gt;0,(SUM(F_Inputs!$I$16:$M$16)/SUM(F_Inputs!$I$15:$M$15))*F_Inputs!L15,0)</f>
        <v>95.367780765585792</v>
      </c>
      <c r="S105" s="387">
        <f>IF(IFERROR((SUM(F_Inputs!$I$16:$M$16)/SUM(F_Inputs!$I$15:$M$15))*F_Inputs!M15,0)&lt;&gt;0,(SUM(F_Inputs!$I$16:$M$16)/SUM(F_Inputs!$I$15:$M$15))*F_Inputs!M15,0)</f>
        <v>96.94305409747065</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108.56328742002199</v>
      </c>
      <c r="Q108" s="387">
        <f>F_Inputs!K17</f>
        <v>109.105369871839</v>
      </c>
      <c r="R108" s="387">
        <f>F_Inputs!L17</f>
        <v>109.98048112760701</v>
      </c>
      <c r="S108" s="387">
        <f>F_Inputs!M17</f>
        <v>111.236</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United Utilities</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2.5166957141064201</v>
      </c>
    </row>
    <row r="10" spans="1:12" s="4" customFormat="1" x14ac:dyDescent="0.25">
      <c r="A10" s="167"/>
      <c r="B10" s="167"/>
      <c r="C10" s="167"/>
      <c r="D10" s="167"/>
      <c r="E10" s="103" t="str">
        <f>Inputs!E23</f>
        <v>Wastewater network plus</v>
      </c>
      <c r="F10" s="170"/>
      <c r="G10" s="170" t="str">
        <f>Inputs!G23</f>
        <v>£m (2017-18 FYA CPIH prices)</v>
      </c>
      <c r="H10" s="337">
        <f>Inputs!F23</f>
        <v>0</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-0.145546461546116</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2.5166957141064201</v>
      </c>
      <c r="M32" s="102"/>
    </row>
    <row r="33" spans="1:13" s="4" customFormat="1" x14ac:dyDescent="0.25">
      <c r="A33" s="167"/>
      <c r="B33" s="167"/>
      <c r="C33" s="167"/>
      <c r="D33" s="167"/>
      <c r="E33" s="167" t="s">
        <v>74</v>
      </c>
      <c r="F33" s="169"/>
      <c r="G33" s="169" t="str">
        <f>Inputs!$F$15</f>
        <v>£m (2017-18 FYA CPIH prices)</v>
      </c>
      <c r="H33" s="346">
        <f>H10+H19+H24</f>
        <v>0</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-0.145546461546116</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2.5166957141064201</v>
      </c>
    </row>
    <row r="53" spans="1:9" s="4" customFormat="1" x14ac:dyDescent="0.25">
      <c r="A53" s="167"/>
      <c r="B53" s="167"/>
      <c r="C53" s="167"/>
      <c r="D53" s="167"/>
      <c r="E53" s="167" t="s">
        <v>74</v>
      </c>
      <c r="F53" s="169"/>
      <c r="G53" s="169" t="str">
        <f>Inputs!$F$15</f>
        <v>£m (2017-18 FYA CPIH prices)</v>
      </c>
      <c r="H53" s="346">
        <f>IF(H33&gt;0,IF(H44&lt;H33,H33-H44,0),H33)</f>
        <v>0</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-0.145546461546116</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0</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2.5166957141064201</v>
      </c>
    </row>
    <row r="75" spans="1:8" s="4" customFormat="1" x14ac:dyDescent="0.25">
      <c r="A75" s="167"/>
      <c r="B75" s="167"/>
      <c r="C75" s="167"/>
      <c r="D75" s="167"/>
      <c r="E75" s="167" t="s">
        <v>74</v>
      </c>
      <c r="F75" s="169"/>
      <c r="G75" s="169" t="str">
        <f>Inputs!$F$15</f>
        <v>£m (2017-18 FYA CPIH prices)</v>
      </c>
      <c r="H75" s="344">
        <f t="shared" si="1"/>
        <v>0</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-0.145546461546116</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0</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0</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2.5166957141064201</v>
      </c>
    </row>
    <row r="116" spans="1:8" s="99" customFormat="1" x14ac:dyDescent="0.25">
      <c r="A116" s="97"/>
      <c r="B116" s="97"/>
      <c r="C116" s="97"/>
      <c r="D116" s="311"/>
      <c r="E116" s="167" t="s">
        <v>74</v>
      </c>
      <c r="F116" s="311"/>
      <c r="G116" s="377" t="str">
        <f t="shared" si="5"/>
        <v>£m (2017-18 FYA CPIH prices)</v>
      </c>
      <c r="H116" s="350">
        <f t="shared" si="5"/>
        <v>0</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-0.145546461546116</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2.4583363860166347</v>
      </c>
    </row>
    <row r="125" spans="1:8" s="140" customFormat="1" x14ac:dyDescent="0.25">
      <c r="A125" s="174"/>
      <c r="B125" s="174"/>
      <c r="C125" s="174"/>
      <c r="D125" s="174"/>
      <c r="E125" s="171" t="s">
        <v>74</v>
      </c>
      <c r="F125" s="174"/>
      <c r="G125" s="379" t="str">
        <f>Inputs!$F$16</f>
        <v>£m (2017-18 prior Nov CPIH prices)</v>
      </c>
      <c r="H125" s="351">
        <f t="shared" si="6"/>
        <v>0</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-0.14217140366602857</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United Utilities</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2.4583363860166347</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-0.14217140366602857</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107.13146010546413</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107.13146010546413</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-0.06</v>
      </c>
      <c r="Q36" s="218">
        <f xml:space="preserve"> Inputs!Q$94</f>
        <v>0.13</v>
      </c>
      <c r="R36" s="218">
        <f xml:space="preserve"> Inputs!R$94</f>
        <v>1.9</v>
      </c>
      <c r="S36" s="218">
        <f xml:space="preserve"> Inputs!S$94</f>
        <v>4.7300000000000004</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-5.9999999999999995E-4</v>
      </c>
      <c r="Q37" s="269">
        <f t="shared" si="3"/>
        <v>1.2999999999999999E-3</v>
      </c>
      <c r="R37" s="269">
        <f t="shared" si="3"/>
        <v>1.9E-2</v>
      </c>
      <c r="S37" s="269">
        <f t="shared" si="3"/>
        <v>4.7300000000000002E-2</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672.9587182566064</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108.73492442883871</v>
      </c>
      <c r="P39" s="212">
        <f xml:space="preserve"> IF(P35=1, $H34 * (1+P38+P37), O39 *  (1+P38+P37))</f>
        <v>109.3711991156578</v>
      </c>
      <c r="Q39" s="212">
        <f xml:space="preserve"> IF(Q35=1, $H34 * (1+Q38+Q37), P39 *  (1+Q38+Q37))</f>
        <v>109.51338167450817</v>
      </c>
      <c r="R39" s="212">
        <f t="shared" si="4"/>
        <v>111.59413592632382</v>
      </c>
      <c r="S39" s="212">
        <f t="shared" si="4"/>
        <v>116.87253855563893</v>
      </c>
      <c r="T39" s="212">
        <f t="shared" si="4"/>
        <v>116.87253855563893</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672.9587182566064</v>
      </c>
      <c r="I58" s="212">
        <f t="shared" si="14"/>
        <v>0</v>
      </c>
      <c r="J58" s="220">
        <f t="shared" si="14"/>
        <v>0</v>
      </c>
      <c r="K58" s="220">
        <f t="shared" si="14"/>
        <v>0</v>
      </c>
      <c r="L58" s="220">
        <f t="shared" si="14"/>
        <v>0</v>
      </c>
      <c r="M58" s="220">
        <f t="shared" si="14"/>
        <v>0</v>
      </c>
      <c r="N58" s="220">
        <f t="shared" si="14"/>
        <v>0</v>
      </c>
      <c r="O58" s="220">
        <f t="shared" si="14"/>
        <v>108.73492442883871</v>
      </c>
      <c r="P58" s="220">
        <f t="shared" si="14"/>
        <v>109.3711991156578</v>
      </c>
      <c r="Q58" s="220">
        <f t="shared" si="14"/>
        <v>109.51338167450817</v>
      </c>
      <c r="R58" s="220">
        <f t="shared" si="14"/>
        <v>111.59413592632382</v>
      </c>
      <c r="S58" s="220">
        <f t="shared" si="14"/>
        <v>116.87253855563893</v>
      </c>
      <c r="T58" s="220">
        <f t="shared" si="14"/>
        <v>116.87253855563893</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672.9587182566064</v>
      </c>
      <c r="J60" s="220">
        <f xml:space="preserve"> J58 + J59</f>
        <v>0</v>
      </c>
      <c r="K60" s="220">
        <f t="shared" ref="K60:T60" si="16" xml:space="preserve"> K58 + K59</f>
        <v>0</v>
      </c>
      <c r="L60" s="220">
        <f t="shared" si="16"/>
        <v>0</v>
      </c>
      <c r="M60" s="220">
        <f t="shared" si="16"/>
        <v>0</v>
      </c>
      <c r="N60" s="220">
        <f t="shared" si="16"/>
        <v>0</v>
      </c>
      <c r="O60" s="220">
        <f t="shared" si="16"/>
        <v>108.73492442883871</v>
      </c>
      <c r="P60" s="220">
        <f t="shared" ca="1" si="16"/>
        <v>109.3711991156578</v>
      </c>
      <c r="Q60" s="220">
        <f t="shared" si="16"/>
        <v>109.51338167450817</v>
      </c>
      <c r="R60" s="220">
        <f t="shared" si="16"/>
        <v>111.59413592632382</v>
      </c>
      <c r="S60" s="220">
        <f t="shared" si="16"/>
        <v>116.87253855563893</v>
      </c>
      <c r="T60" s="220">
        <f t="shared" si="16"/>
        <v>116.87253855563893</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672.9587182566064</v>
      </c>
      <c r="I63" s="212">
        <f t="shared" si="17"/>
        <v>0</v>
      </c>
      <c r="J63" s="212">
        <f t="shared" si="17"/>
        <v>0</v>
      </c>
      <c r="K63" s="212">
        <f t="shared" si="17"/>
        <v>0</v>
      </c>
      <c r="L63" s="212">
        <f t="shared" si="17"/>
        <v>0</v>
      </c>
      <c r="M63" s="212">
        <f t="shared" si="17"/>
        <v>0</v>
      </c>
      <c r="N63" s="212">
        <f t="shared" si="17"/>
        <v>0</v>
      </c>
      <c r="O63" s="212">
        <f t="shared" si="17"/>
        <v>108.73492442883871</v>
      </c>
      <c r="P63" s="212">
        <f t="shared" ca="1" si="17"/>
        <v>109.3711991156578</v>
      </c>
      <c r="Q63" s="212">
        <f t="shared" si="17"/>
        <v>109.51338167450817</v>
      </c>
      <c r="R63" s="212">
        <f t="shared" si="17"/>
        <v>111.59413592632382</v>
      </c>
      <c r="S63" s="212">
        <f t="shared" si="17"/>
        <v>116.87253855563893</v>
      </c>
      <c r="T63" s="212">
        <f t="shared" si="17"/>
        <v>116.87253855563893</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5.851612903226E-3</v>
      </c>
      <c r="Q64" s="267">
        <f t="shared" ca="1" si="18"/>
        <v>1.3000000000000789E-3</v>
      </c>
      <c r="R64" s="267">
        <f t="shared" si="18"/>
        <v>1.8999999999999906E-2</v>
      </c>
      <c r="S64" s="267">
        <f t="shared" si="18"/>
        <v>4.7299999999999898E-2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5.851612903226E-3</v>
      </c>
      <c r="Q69" s="269">
        <f t="shared" ca="1" si="21"/>
        <v>1.3000000000000789E-3</v>
      </c>
      <c r="R69" s="269">
        <f t="shared" si="21"/>
        <v>1.8999999999999906E-2</v>
      </c>
      <c r="S69" s="269">
        <f t="shared" si="21"/>
        <v>4.7299999999999898E-2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-5.9999999999999995E-4</v>
      </c>
      <c r="Q75" s="401">
        <f t="shared" ca="1" si="25"/>
        <v>1.2999999999999999E-3</v>
      </c>
      <c r="R75" s="401">
        <f t="shared" ca="1" si="25"/>
        <v>1.9E-2</v>
      </c>
      <c r="S75" s="401">
        <f t="shared" ca="1" si="25"/>
        <v>4.7300000000000002E-2</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-0.06</v>
      </c>
      <c r="Q76" s="241">
        <f t="shared" ca="1" si="26"/>
        <v>0.13</v>
      </c>
      <c r="R76" s="241">
        <f t="shared" ca="1" si="26"/>
        <v>1.9</v>
      </c>
      <c r="S76" s="241">
        <f t="shared" ca="1" si="26"/>
        <v>4.7300000000000004</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2020-11-10T14:31:43Z</dcterms:created>
  <dcterms:modified xsi:type="dcterms:W3CDTF">2020-11-10T14:49:11Z</dcterms:modified>
  <cp:category/>
  <cp:contentStatus/>
</cp:coreProperties>
</file>