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 name="5-year average ODIs" sheetId="53" r:id="rId14"/>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53" l="1"/>
  <c r="G39" i="53" l="1"/>
  <c r="F39" i="53"/>
  <c r="E39" i="53"/>
  <c r="D39" i="53"/>
  <c r="H37" i="53"/>
  <c r="H36" i="53"/>
  <c r="H35" i="53"/>
  <c r="H39" i="53" s="1"/>
  <c r="A1" i="53"/>
  <c r="F43" i="48" l="1"/>
  <c r="F38" i="48"/>
  <c r="F39" i="48"/>
  <c r="F40" i="48"/>
  <c r="F41" i="48"/>
  <c r="F42" i="48"/>
  <c r="F34" i="48"/>
  <c r="F27" i="48"/>
  <c r="F21" i="48"/>
  <c r="F22" i="48"/>
  <c r="F23" i="48"/>
  <c r="F24" i="48"/>
  <c r="F25" i="48"/>
  <c r="F26" i="48"/>
  <c r="E59" i="32" l="1"/>
  <c r="F37" i="48"/>
  <c r="F29" i="48"/>
  <c r="F33" i="48"/>
  <c r="H53" i="32"/>
  <c r="H54" i="32"/>
  <c r="H32" i="32"/>
  <c r="H36" i="32"/>
  <c r="H59" i="32"/>
  <c r="K50" i="32"/>
  <c r="K51" i="32"/>
  <c r="K52" i="32"/>
  <c r="K53" i="32"/>
  <c r="K54" i="32"/>
  <c r="K55" i="32"/>
  <c r="K49" i="32"/>
  <c r="K41" i="32"/>
  <c r="K42" i="32"/>
  <c r="K43" i="32"/>
  <c r="K44" i="32"/>
  <c r="F32" i="48" s="1"/>
  <c r="K45" i="32"/>
  <c r="K46" i="32"/>
  <c r="K40" i="32"/>
  <c r="K32" i="32"/>
  <c r="K33" i="32"/>
  <c r="K34" i="32"/>
  <c r="K35" i="32"/>
  <c r="K36" i="32"/>
  <c r="K37" i="32"/>
  <c r="K31" i="32"/>
  <c r="L1" i="32"/>
  <c r="F35" i="48" l="1"/>
  <c r="H50" i="32"/>
  <c r="H49" i="32"/>
  <c r="H56" i="32" s="1"/>
  <c r="H52" i="32"/>
  <c r="F36" i="48"/>
  <c r="H51" i="32"/>
  <c r="H55" i="32"/>
  <c r="H43" i="32"/>
  <c r="H45" i="32"/>
  <c r="H41" i="32"/>
  <c r="F31" i="48"/>
  <c r="H40" i="32"/>
  <c r="H42" i="32"/>
  <c r="H46" i="32"/>
  <c r="H44" i="32"/>
  <c r="F28" i="48"/>
  <c r="F30" i="48"/>
  <c r="H35" i="32"/>
  <c r="H31" i="32"/>
  <c r="H34" i="32"/>
  <c r="F20" i="48"/>
  <c r="H37" i="32"/>
  <c r="H33" i="32"/>
  <c r="K47" i="32"/>
  <c r="K56" i="32"/>
  <c r="K38" i="32"/>
  <c r="H38" i="32"/>
  <c r="F45" i="48"/>
  <c r="H47" i="32" l="1"/>
  <c r="K57" i="32"/>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6" i="19"/>
  <c r="G16" i="19"/>
  <c r="G17" i="19"/>
  <c r="G33" i="19"/>
  <c r="G39" i="19"/>
  <c r="G19" i="19"/>
  <c r="G35" i="19"/>
  <c r="G20" i="19"/>
  <c r="G24" i="19"/>
  <c r="G34" i="19"/>
  <c r="G18" i="19"/>
  <c r="G29" i="19"/>
  <c r="G15" i="19"/>
  <c r="G28" i="19"/>
  <c r="G27"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<sst xmlns="http://schemas.openxmlformats.org/spreadsheetml/2006/main" count="2626" uniqueCount="432">
  <si>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</si>
  <si>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</si>
  <si>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</si>
  <si>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</si>
  <si>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</si>
  <si>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</si>
  <si>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</si>
  <si>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</si>
  <si>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</si>
  <si>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</si>
  <si>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</si>
  <si>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</si>
  <si>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</si>
  <si>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</si>
  <si>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</si>
  <si>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</si>
  <si>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</si>
  <si>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</si>
  <si>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</si>
  <si>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</si>
  <si>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</si>
  <si>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</si>
  <si>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</si>
  <si>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</si>
  <si>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</si>
  <si>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</si>
  <si>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</si>
  <si>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</si>
  <si>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</si>
  <si>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</si>
  <si>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</si>
  <si>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</si>
  <si>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</si>
  <si>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</si>
  <si>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</si>
  <si>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</si>
  <si>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</si>
  <si>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</si>
  <si>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</si>
  <si>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</si>
  <si>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</si>
  <si>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</si>
  <si>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</si>
  <si>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</si>
  <si>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</si>
  <si>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</si>
  <si>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</si>
  <si>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</si>
  <si>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</si>
  <si>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</si>
  <si>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</si>
  <si>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</si>
  <si>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</si>
  <si>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</si>
  <si>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</si>
  <si>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</si>
  <si>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</si>
  <si>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</si>
  <si>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</si>
  <si>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</si>
  <si>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</si>
  <si>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</si>
  <si>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</si>
  <si>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</si>
  <si>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</si>
  <si>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</si>
  <si>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</si>
  <si>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</si>
  <si>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</si>
  <si>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</si>
  <si>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</si>
  <si>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</si>
  <si>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</si>
  <si>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</si>
  <si>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</si>
  <si>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</si>
  <si>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</si>
  <si>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</si>
  <si>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</si>
  <si>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</si>
  <si>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</si>
  <si>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</si>
  <si>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</si>
  <si>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</si>
  <si>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</si>
  <si>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</si>
  <si>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</si>
  <si>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</si>
  <si>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</si>
  <si>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</si>
  <si>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</si>
  <si>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</si>
  <si>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</si>
  <si>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</si>
  <si>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</si>
  <si>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</si>
  <si>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</si>
  <si>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</si>
  <si>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</si>
  <si>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</si>
  <si>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</si>
  <si>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</si>
  <si>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</si>
  <si>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</si>
  <si>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</si>
  <si>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</si>
  <si>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</si>
  <si>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</si>
  <si>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</si>
  <si>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</si>
  <si>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</si>
  <si>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</si>
  <si>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</si>
  <si>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</si>
  <si>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</si>
  <si>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</si>
  <si>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</si>
  <si>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</si>
  <si>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</si>
  <si>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</si>
  <si>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</si>
  <si>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</si>
  <si>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</si>
  <si>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</si>
  <si>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</si>
  <si>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</si>
  <si>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</si>
  <si>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</si>
  <si>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</si>
  <si>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</si>
  <si>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</si>
  <si>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</si>
  <si>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</si>
  <si>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</si>
  <si>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</si>
  <si>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</si>
  <si>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</si>
  <si>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</si>
  <si>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</si>
  <si>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</si>
  <si>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</si>
  <si>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</si>
  <si>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</si>
  <si>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</si>
  <si>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</si>
  <si>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</si>
  <si>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</si>
  <si>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</si>
  <si>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</si>
  <si>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</si>
  <si>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</si>
  <si>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</si>
  <si>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</si>
  <si>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</si>
  <si>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</si>
  <si>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</si>
  <si>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</si>
  <si>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</si>
  <si>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</si>
  <si>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</si>
  <si>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</si>
  <si>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</si>
  <si>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</si>
  <si>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</si>
  <si>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</si>
  <si>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</si>
  <si>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</si>
  <si>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</si>
  <si>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</si>
  <si>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</si>
  <si>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</si>
  <si>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</si>
  <si>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</si>
  <si>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</si>
  <si>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</si>
  <si>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</si>
  <si>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</si>
  <si>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</si>
  <si>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</si>
  <si>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</si>
  <si>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</si>
  <si>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</si>
  <si>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</si>
  <si>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</si>
  <si>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</si>
  <si>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</si>
  <si>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</si>
  <si>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</si>
  <si>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</si>
  <si>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</si>
  <si>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</si>
  <si>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</si>
  <si>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</si>
  <si>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</si>
  <si>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</si>
  <si>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</si>
  <si>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</si>
  <si>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</si>
  <si>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</si>
  <si>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</si>
  <si>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</si>
  <si>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</si>
  <si>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</si>
  <si>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</si>
  <si>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</si>
  <si>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</si>
  <si>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</si>
  <si>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</si>
  <si>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</si>
  <si>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</si>
  <si>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</si>
  <si>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</si>
  <si>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</si>
  <si>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</si>
  <si>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</si>
  <si>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</si>
  <si>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</si>
  <si>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</si>
  <si>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</si>
  <si>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</si>
  <si>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</si>
  <si>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</si>
  <si>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</si>
  <si>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</si>
  <si>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</si>
  <si>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</si>
  <si>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</si>
  <si>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</si>
  <si>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</si>
  <si>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</si>
  <si>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</si>
  <si>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</si>
  <si>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</si>
  <si>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</si>
  <si>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</si>
  <si>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</si>
  <si>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</si>
  <si>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</si>
  <si>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</si>
  <si>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</si>
  <si>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</si>
  <si>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</si>
  <si>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</si>
  <si>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</si>
  <si>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</si>
  <si>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</si>
  <si>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</si>
  <si>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</si>
  <si>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</si>
  <si>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</si>
  <si>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</si>
  <si>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</si>
  <si>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</si>
  <si>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</si>
  <si>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</si>
  <si>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</si>
  <si>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</si>
  <si>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</si>
  <si>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</si>
  <si>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</si>
  <si>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</si>
  <si>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</si>
  <si>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</si>
  <si>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</si>
  <si>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</si>
  <si>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</si>
  <si>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</si>
  <si>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</si>
  <si>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</si>
  <si>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</si>
  <si>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</si>
  <si>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</si>
  <si>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</si>
  <si>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</si>
  <si>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</si>
  <si>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</si>
  <si>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</si>
  <si>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</si>
  <si>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</si>
  <si>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</si>
  <si>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</si>
  <si>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</si>
  <si>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</si>
  <si>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</si>
  <si>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</si>
  <si>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</si>
  <si>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</si>
  <si>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</si>
  <si>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</si>
  <si>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</si>
  <si>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</si>
  <si>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</si>
  <si>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</si>
  <si>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</si>
  <si>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</si>
  <si>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</si>
  <si>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</si>
  <si>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</si>
  <si>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</si>
  <si>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</si>
  <si>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</si>
  <si>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</si>
  <si>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</si>
  <si>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</si>
  <si>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</si>
  <si>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</si>
  <si>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</si>
  <si>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</si>
  <si>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</si>
  <si>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</si>
  <si>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</si>
  <si>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</si>
  <si>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</si>
  <si>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</si>
  <si>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</si>
  <si>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</si>
  <si>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</si>
  <si>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</si>
  <si>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</si>
  <si>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</si>
  <si>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</si>
  <si>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</si>
  <si>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</si>
  <si>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</si>
  <si>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</si>
  <si>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</si>
  <si>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</si>
  <si>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</si>
  <si>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</si>
  <si>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</si>
  <si>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</si>
  <si>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</si>
  <si>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</si>
  <si>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</si>
  <si>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</si>
  <si>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</si>
  <si>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</si>
  <si>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</si>
  <si>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</si>
  <si>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</si>
  <si>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</si>
  <si>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</si>
  <si>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</si>
  <si>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</si>
  <si>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</si>
  <si>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</si>
  <si>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</si>
  <si>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</si>
  <si>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</si>
  <si>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</si>
  <si>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</si>
  <si>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</si>
  <si>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</si>
  <si>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</si>
  <si>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</si>
  <si>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</si>
  <si>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</si>
  <si>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</si>
  <si>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</si>
  <si>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</si>
  <si>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</si>
  <si>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</si>
  <si>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</si>
  <si>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</si>
  <si>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</si>
  <si>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</si>
  <si>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</si>
  <si>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</si>
  <si>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</si>
  <si>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</si>
  <si>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</si>
  <si>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</si>
  <si>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</si>
  <si>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</si>
  <si>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</si>
  <si>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</si>
  <si>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</si>
  <si>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</si>
  <si>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</si>
  <si>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</si>
  <si>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</si>
  <si>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</si>
  <si>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</si>
  <si>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</si>
  <si>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</si>
  <si>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</si>
  <si>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</si>
  <si>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</si>
  <si>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</si>
  <si>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</si>
  <si>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</si>
  <si>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</si>
  <si>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</si>
  <si>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</si>
  <si>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</si>
  <si>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</si>
  <si>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</si>
  <si>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</si>
  <si>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</si>
  <si>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</si>
  <si>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</si>
  <si>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</si>
  <si>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</si>
  <si>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</si>
  <si>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</si>
  <si>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</si>
  <si>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</si>
  <si>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</si>
  <si>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</si>
  <si>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</si>
  <si>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</si>
  <si>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</si>
  <si>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</si>
  <si>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</si>
  <si>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</si>
  <si>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</si>
  <si>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</si>
  <si>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</si>
  <si>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</si>
  <si>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</si>
  <si>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</si>
  <si>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</si>
  <si>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r>
      <rPr>
        <b/>
        <sz val="10"/>
        <color theme="1"/>
        <rFont val="Arial"/>
        <family val="2"/>
      </rPr>
      <t>ODIs calculated using 5-year averages</t>
    </r>
    <r>
      <rPr>
        <sz val="10"/>
        <color theme="1"/>
        <rFont val="Arial"/>
        <family val="2"/>
      </rPr>
      <t xml:space="preserve"> (2015-16 to 2018-19 adjustments)
</t>
    </r>
    <r>
      <rPr>
        <b/>
        <sz val="10"/>
        <color theme="1"/>
        <rFont val="Arial"/>
        <family val="2"/>
      </rPr>
      <t>Performance commitments B1 (leakage) and C1 (supply interruptions)</t>
    </r>
    <r>
      <rPr>
        <sz val="10"/>
        <color theme="1"/>
        <rFont val="Arial"/>
        <family val="2"/>
      </rPr>
      <t xml:space="preserve">
Intervention: £0.070908 million
Note: the difference for the 2019-20 reporting year is included in the model inputs and therefore does not need to be included as an intervention. Please see the ‘5-year average ODIs’ sheet for further details.
</t>
    </r>
    <r>
      <rPr>
        <b/>
        <sz val="10"/>
        <color theme="1"/>
        <rFont val="Arial"/>
        <family val="2"/>
      </rPr>
      <t>Performance commitment B1 (leakage)</t>
    </r>
    <r>
      <rPr>
        <sz val="10"/>
        <color theme="1"/>
        <rFont val="Arial"/>
        <family val="2"/>
      </rPr>
      <t xml:space="preserve">
Intervention: -£0.036758 million
Please see the Portsmouth Water blind year adjustments consultation document for our assessment</t>
    </r>
  </si>
  <si>
    <r>
      <rPr>
        <b/>
        <sz val="10"/>
        <color theme="1"/>
        <rFont val="Arial"/>
        <family val="2"/>
      </rPr>
      <t>Performance commitment B1 (reducing per capita consumption (PCC))</t>
    </r>
    <r>
      <rPr>
        <sz val="10"/>
        <color theme="1"/>
        <rFont val="Arial"/>
        <family val="2"/>
      </rPr>
      <t xml:space="preserve">
Intervention: £0.002337 million
Please see the Portsmouth Water blind year adjustments consultation document for our assessment</t>
    </r>
  </si>
  <si>
    <t>Intervention calculations</t>
  </si>
  <si>
    <t>2015-16</t>
  </si>
  <si>
    <t>2016-17</t>
  </si>
  <si>
    <t>2017-18</t>
  </si>
  <si>
    <t>2018-19</t>
  </si>
  <si>
    <t>B1 (leakage)</t>
  </si>
  <si>
    <t>C1 (interruptions to supply)</t>
  </si>
  <si>
    <t>Table App27 rounding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</si>
</sst>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2"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
      <sz val="11"/>
      <color rgb="FF003479"/>
      <name val="Franklin Gothic Dem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9">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0" fontId="91" fillId="49" borderId="0" xfId="0" applyNumberFormat="1" applyFont="1" applyFill="1" applyAlignment="1">
      <alignment horizontal="right" vertical="top" wrapText="1"/>
    </xf>
    <xf numFmtId="176" fontId="18" fillId="49" borderId="15" xfId="0" applyNumberFormat="1" applyFont="1" applyFill="1" applyBorder="1" applyAlignment="1">
      <alignment horizontal="right" vertical="center"/>
    </xf>
    <xf numFmtId="176" fontId="1" fillId="49" borderId="0" xfId="0" applyNumberFormat="1" applyFont="1" applyFill="1">
      <alignment vertical="top"/>
    </xf>
    <xf numFmtId="165" fontId="0" fillId="0" borderId="0" xfId="0" applyAlignment="1">
      <alignment horizontal="right" vertical="top"/>
    </xf>
    <xf numFmtId="177" fontId="0" fillId="0" borderId="0" xfId="0" applyNumberFormat="1" applyAlignment="1">
      <alignment horizontal="right" vertical="top"/>
    </xf>
    <xf numFmtId="176" fontId="80" fillId="0" borderId="0" xfId="0" applyNumberFormat="1" applyFont="1" applyFill="1" applyAlignment="1">
      <alignment horizontal="right" vertical="center"/>
    </xf>
    <xf numFmtId="22" fontId="43" fillId="0" borderId="0" xfId="97" applyNumberFormat="1" applyFill="1" applyAlignment="1">
      <alignment horizontal="left"/>
    </xf>
    <xf numFmtId="0" fontId="43" fillId="0" borderId="0" xfId="98" applyFill="1" applyAlignment="1">
      <alignment horizontal="lef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8">
    <dxf>
      <font>
        <color theme="0" tint="-0.14996795556505021"/>
      </font>
    </dxf>
    <dxf>
      <font>
        <color theme="0"/>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35856</xdr:colOff>
      <xdr:row>4</xdr:row>
      <xdr:rowOff>26892</xdr:rowOff>
    </xdr:from>
    <xdr:to>
      <xdr:col>8</xdr:col>
      <xdr:colOff>179292</xdr:colOff>
      <xdr:row>32</xdr:row>
      <xdr:rowOff>175260</xdr:rowOff>
    </xdr:to>
    <xdr:sp macro="" textlink="">
      <xdr:nvSpPr>
        <xdr:cNvPr id="2" name="TextBox 1"/>
        <xdr:cNvSpPr txBox="1"/>
      </xdr:nvSpPr>
      <xdr:spPr>
        <a:xfrm>
          <a:off x="35856" y="811752"/>
          <a:ext cx="7047156" cy="4888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Portsmouth Water has several PR14 performance commitments (PCs) where performance is measured and reported annually, but the commitment is to achieve the performance commitment level (PCL) </a:t>
          </a:r>
          <a:r>
            <a:rPr lang="en-GB" sz="1100" b="1">
              <a:solidFill>
                <a:schemeClr val="dk1"/>
              </a:solidFill>
              <a:effectLst/>
              <a:latin typeface="+mn-lt"/>
              <a:ea typeface="+mn-ea"/>
              <a:cs typeface="+mn-cs"/>
            </a:rPr>
            <a:t>on average</a:t>
          </a:r>
          <a:r>
            <a:rPr lang="en-GB" sz="1100">
              <a:solidFill>
                <a:schemeClr val="dk1"/>
              </a:solidFill>
              <a:effectLst/>
              <a:latin typeface="+mn-lt"/>
              <a:ea typeface="+mn-ea"/>
              <a:cs typeface="+mn-cs"/>
            </a:rPr>
            <a:t> over the 5-year period (2015-20). These PCs are:</a:t>
          </a:r>
        </a:p>
        <a:p>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  A1 (bursts) </a:t>
          </a:r>
        </a:p>
        <a:p>
          <a:pPr lvl="0">
            <a:spcBef>
              <a:spcPts val="300"/>
            </a:spcBef>
          </a:pPr>
          <a:r>
            <a:rPr lang="en-GB" sz="1100">
              <a:solidFill>
                <a:schemeClr val="dk1"/>
              </a:solidFill>
              <a:effectLst/>
              <a:latin typeface="+mn-lt"/>
              <a:ea typeface="+mn-ea"/>
              <a:cs typeface="+mn-cs"/>
            </a:rPr>
            <a:t>•  A3 (water quality contacts) </a:t>
          </a:r>
        </a:p>
        <a:p>
          <a:pPr lvl="0">
            <a:spcBef>
              <a:spcPts val="300"/>
            </a:spcBef>
          </a:pPr>
          <a:r>
            <a:rPr lang="en-GB" sz="1100">
              <a:solidFill>
                <a:schemeClr val="dk1"/>
              </a:solidFill>
              <a:effectLst/>
              <a:latin typeface="+mn-lt"/>
              <a:ea typeface="+mn-ea"/>
              <a:cs typeface="+mn-cs"/>
            </a:rPr>
            <a:t>•  B1 (leakage)</a:t>
          </a:r>
        </a:p>
        <a:p>
          <a:pPr lvl="0">
            <a:spcBef>
              <a:spcPts val="300"/>
            </a:spcBef>
          </a:pPr>
          <a:r>
            <a:rPr lang="en-GB" sz="1100">
              <a:solidFill>
                <a:schemeClr val="dk1"/>
              </a:solidFill>
              <a:effectLst/>
              <a:latin typeface="+mn-lt"/>
              <a:ea typeface="+mn-ea"/>
              <a:cs typeface="+mn-cs"/>
            </a:rPr>
            <a:t>•  C1 (interruptions to supply)</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the PR19 final determination (published December 2019) the ODI calculations for these PCs were based on four years of actual performance (2015-16 to 2018-19) and one year of forecast performance for the 2019-20 reporting year.</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For two of these performance commitments, B1 (leakage) and C1 (interruptions to supply), the performance and associated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ODI calculated using five years of actual performance is different (ie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better</a:t>
          </a:r>
          <a:r>
            <a:rPr lang="en-GB" sz="1100" baseline="0">
              <a:solidFill>
                <a:schemeClr val="dk1"/>
              </a:solidFill>
              <a:effectLst/>
              <a:latin typeface="+mn-lt"/>
              <a:ea typeface="+mn-ea"/>
              <a:cs typeface="+mn-cs"/>
            </a:rPr>
            <a:t> and greater, respectively)</a:t>
          </a:r>
          <a:r>
            <a:rPr lang="en-GB" sz="1100">
              <a:solidFill>
                <a:schemeClr val="dk1"/>
              </a:solidFill>
              <a:effectLst/>
              <a:latin typeface="+mn-lt"/>
              <a:ea typeface="+mn-ea"/>
              <a:cs typeface="+mn-cs"/>
            </a:rPr>
            <a:t> to that included in the PR19 final determination.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blind year ODI model was designed for 2019-20 ODIs only. We are intervening to include the ODI differences for the 2015-16 to 2018-19 reporting years as adjustments in 2019-20. These are: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2015-16 difference = £0.017937 million</a:t>
          </a:r>
        </a:p>
        <a:p>
          <a:pPr>
            <a:spcBef>
              <a:spcPts val="300"/>
            </a:spcBef>
          </a:pPr>
          <a:r>
            <a:rPr lang="en-GB" sz="1100">
              <a:solidFill>
                <a:schemeClr val="dk1"/>
              </a:solidFill>
              <a:effectLst/>
              <a:latin typeface="+mn-lt"/>
              <a:ea typeface="+mn-ea"/>
              <a:cs typeface="+mn-cs"/>
            </a:rPr>
            <a:t>2016-17 difference = £0.017517 million</a:t>
          </a:r>
        </a:p>
        <a:p>
          <a:pPr>
            <a:spcBef>
              <a:spcPts val="300"/>
            </a:spcBef>
          </a:pPr>
          <a:r>
            <a:rPr lang="en-GB" sz="1100">
              <a:solidFill>
                <a:schemeClr val="dk1"/>
              </a:solidFill>
              <a:effectLst/>
              <a:latin typeface="+mn-lt"/>
              <a:ea typeface="+mn-ea"/>
              <a:cs typeface="+mn-cs"/>
            </a:rPr>
            <a:t>2017-18 difference = £0.017937 million</a:t>
          </a:r>
        </a:p>
        <a:p>
          <a:pPr>
            <a:spcBef>
              <a:spcPts val="300"/>
            </a:spcBef>
          </a:pPr>
          <a:r>
            <a:rPr lang="en-GB" sz="1100">
              <a:solidFill>
                <a:schemeClr val="dk1"/>
              </a:solidFill>
              <a:effectLst/>
              <a:latin typeface="+mn-lt"/>
              <a:ea typeface="+mn-ea"/>
              <a:cs typeface="+mn-cs"/>
            </a:rPr>
            <a:t>2018-19 difference = £0.017517 million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Total for the four years (2015-16 to 2018-19) = £0.070908 million.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table below summarises the differences for each performance commitment.</a:t>
          </a:r>
        </a:p>
        <a:p>
          <a:endParaRPr lang="en-GB" sz="1100"/>
        </a:p>
      </xdr:txBody>
    </xdr:sp>
    <xdr:clientData/>
  </xdr:twoCellAnchor>
  <xdr:twoCellAnchor>
    <xdr:from>
      <xdr:col>1</xdr:col>
      <xdr:colOff>76200</xdr:colOff>
      <xdr:row>39</xdr:row>
      <xdr:rowOff>152400</xdr:rowOff>
    </xdr:from>
    <xdr:to>
      <xdr:col>7</xdr:col>
      <xdr:colOff>868680</xdr:colOff>
      <xdr:row>46</xdr:row>
      <xdr:rowOff>76200</xdr:rowOff>
    </xdr:to>
    <xdr:sp macro="" textlink="">
      <xdr:nvSpPr>
        <xdr:cNvPr id="3" name="TextBox 2"/>
        <xdr:cNvSpPr txBox="1"/>
      </xdr:nvSpPr>
      <xdr:spPr>
        <a:xfrm>
          <a:off x="198120" y="6888480"/>
          <a:ext cx="6659880" cy="109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solidFill>
                <a:schemeClr val="dk1"/>
              </a:solidFill>
              <a:effectLst/>
              <a:latin typeface="Arial" panose="020B0604020202020204" pitchFamily="34" charset="0"/>
              <a:ea typeface="+mn-ea"/>
              <a:cs typeface="Arial" panose="020B0604020202020204" pitchFamily="34" charset="0"/>
            </a:rPr>
            <a:t>Notes</a:t>
          </a:r>
        </a:p>
        <a:p>
          <a:pPr lvl="0">
            <a:spcBef>
              <a:spcPts val="300"/>
            </a:spcBef>
          </a:pPr>
          <a:r>
            <a:rPr lang="en-GB" sz="1000">
              <a:solidFill>
                <a:schemeClr val="dk1"/>
              </a:solidFill>
              <a:effectLst/>
              <a:latin typeface="Arial" panose="020B0604020202020204" pitchFamily="34" charset="0"/>
              <a:ea typeface="+mn-ea"/>
              <a:cs typeface="Arial" panose="020B0604020202020204" pitchFamily="34" charset="0"/>
            </a:rPr>
            <a:t>•  ODI values are in £ million, 2012-13 prices, net of tax</a:t>
          </a:r>
        </a:p>
        <a:p>
          <a:pPr lvl="0">
            <a:spcBef>
              <a:spcPts val="300"/>
            </a:spcBef>
          </a:pPr>
          <a:r>
            <a:rPr lang="en-GB" sz="1000">
              <a:solidFill>
                <a:schemeClr val="dk1"/>
              </a:solidFill>
              <a:effectLst/>
              <a:latin typeface="Arial" panose="020B0604020202020204" pitchFamily="34" charset="0"/>
              <a:ea typeface="+mn-ea"/>
              <a:cs typeface="Arial" panose="020B0604020202020204" pitchFamily="34" charset="0"/>
            </a:rPr>
            <a:t>•  Totals may not add up due to rounding.</a:t>
          </a:r>
        </a:p>
        <a:p>
          <a:endParaRPr lang="en-GB" sz="800">
            <a:solidFill>
              <a:schemeClr val="dk1"/>
            </a:solidFill>
            <a:effectLst/>
            <a:latin typeface="+mn-lt"/>
            <a:ea typeface="+mn-ea"/>
            <a:cs typeface="+mn-cs"/>
          </a:endParaRPr>
        </a:p>
        <a:p>
          <a:r>
            <a:rPr lang="en-GB" sz="1000">
              <a:solidFill>
                <a:schemeClr val="dk1"/>
              </a:solidFill>
              <a:effectLst/>
              <a:latin typeface="Arial" panose="020B0604020202020204" pitchFamily="34" charset="0"/>
              <a:ea typeface="+mn-ea"/>
              <a:cs typeface="Arial" panose="020B0604020202020204" pitchFamily="34" charset="0"/>
            </a:rPr>
            <a:t>The difference for the 2019-20 reporting year has already been included in the ODI model inputs and therefore does not need to be included as an intervention.</a:t>
          </a:r>
          <a:endParaRPr lang="en-GB"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2"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model_PRT_BYRun2.xlsx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Portsmouth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0</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-0.68751700000000004</v>
      </c>
    </row>
    <row r="19" spans="1:8" s="1" customFormat="1" x14ac:dyDescent="0.25">
      <c r="A19" s="54"/>
      <c r="B19" s="54"/>
      <c r="C19" s="54"/>
      <c r="D19" s="54"/>
      <c r="E19" s="24" t="str">
        <f>Inputs!F26</f>
        <v>Wastewater network plus</v>
      </c>
      <c r="F19" s="69"/>
      <c r="G19" s="69" t="str">
        <f>Inputs!H26</f>
        <v>£m (2012-13 prices)</v>
      </c>
      <c r="H19" s="123">
        <f ca="1">Inputs!G26</f>
        <v>0</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-0.16200000000000001</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0</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-0.63585000000000003</v>
      </c>
    </row>
    <row r="48" spans="1:8" s="1" customFormat="1" x14ac:dyDescent="0.25">
      <c r="A48" s="54"/>
      <c r="B48" s="54"/>
      <c r="C48" s="54"/>
      <c r="D48" s="54"/>
      <c r="E48" s="24" t="str">
        <f>Inputs!F57</f>
        <v>Wastewater network plus</v>
      </c>
      <c r="F48" s="69"/>
      <c r="G48" s="69" t="str">
        <f>Inputs!H57</f>
        <v>£m (2012-13 prices)</v>
      </c>
      <c r="H48" s="123">
        <f>Interventions!N25</f>
        <v>0</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-0.33066300000000004</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5.1667000000000018E-2</v>
      </c>
    </row>
    <row r="77" spans="1:8" s="1" customFormat="1" ht="13.5" customHeight="1" x14ac:dyDescent="0.25">
      <c r="A77" s="54"/>
      <c r="B77" s="54"/>
      <c r="C77" s="54"/>
      <c r="D77" s="137"/>
      <c r="E77" s="137" t="s">
        <v>50</v>
      </c>
      <c r="F77" s="138"/>
      <c r="G77" s="138" t="str">
        <f t="shared" si="2"/>
        <v>£m (2012-13 prices)</v>
      </c>
      <c r="H77" s="140">
        <f t="shared" ca="1" si="3"/>
        <v>0</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-0.16866300000000004</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v>
      </c>
    </row>
    <row r="85" spans="1:8" s="1" customFormat="1" ht="13.5" customHeight="1" x14ac:dyDescent="0.25">
      <c r="A85" s="54"/>
      <c r="B85" s="54"/>
      <c r="C85" s="54"/>
      <c r="D85" s="19"/>
      <c r="E85" s="19" t="s">
        <v>49</v>
      </c>
      <c r="F85" s="20"/>
      <c r="G85" s="20" t="str">
        <f t="shared" ref="G85:G90" si="4">G56</f>
        <v>£m (2012-13 prices)</v>
      </c>
      <c r="H85" s="126">
        <f t="shared" ref="H85:H90" ca="1" si="5">H67+H76</f>
        <v>5.1667000000000018E-2</v>
      </c>
    </row>
    <row r="86" spans="1:8" s="1" customFormat="1" ht="13.5" customHeight="1" x14ac:dyDescent="0.25">
      <c r="A86" s="54"/>
      <c r="B86" s="54"/>
      <c r="C86" s="54"/>
      <c r="D86" s="19"/>
      <c r="E86" s="19" t="s">
        <v>50</v>
      </c>
      <c r="F86" s="20"/>
      <c r="G86" s="20" t="str">
        <f t="shared" si="4"/>
        <v>£m (2012-13 prices)</v>
      </c>
      <c r="H86" s="126">
        <f t="shared" ca="1" si="5"/>
        <v>0</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-0.16866300000000004</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v>
      </c>
    </row>
    <row r="108" spans="1:9" s="1" customFormat="1" ht="13.5" customHeight="1" x14ac:dyDescent="0.25">
      <c r="A108" s="54"/>
      <c r="B108" s="54"/>
      <c r="C108" s="54"/>
      <c r="D108" s="19"/>
      <c r="E108" s="19" t="s">
        <v>49</v>
      </c>
      <c r="F108" s="20"/>
      <c r="G108" s="20" t="s">
        <v>161</v>
      </c>
      <c r="H108" s="126">
        <f t="shared" ref="H108:H113" ca="1" si="8">H85*$H$104</f>
        <v>5.9293259216021979E-2</v>
      </c>
    </row>
    <row r="109" spans="1:9" s="1" customFormat="1" ht="13.5" customHeight="1" x14ac:dyDescent="0.25">
      <c r="A109" s="54"/>
      <c r="B109" s="54"/>
      <c r="C109" s="54"/>
      <c r="D109" s="19"/>
      <c r="E109" s="19" t="s">
        <v>50</v>
      </c>
      <c r="F109" s="20"/>
      <c r="G109" s="20" t="s">
        <v>161</v>
      </c>
      <c r="H109" s="126">
        <f t="shared" ca="1" si="8"/>
        <v>0</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-0.19355834438136363</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20" priority="21" operator="equal">
      <formula>0</formula>
    </cfRule>
  </conditionalFormatting>
  <conditionalFormatting sqref="G106">
    <cfRule type="cellIs" dxfId="19" priority="16" operator="equal">
      <formula>0</formula>
    </cfRule>
  </conditionalFormatting>
  <conditionalFormatting sqref="H5 H65:H72 H74:H81 H83:H90 H115:H123 H25:H34 H16:H23 H7:H14 H36:H63 H92:H103 H105:H113">
    <cfRule type="cellIs" dxfId="18" priority="13" operator="equal">
      <formula>0</formula>
    </cfRule>
  </conditionalFormatting>
  <conditionalFormatting sqref="H91">
    <cfRule type="cellIs" dxfId="17" priority="8" operator="equal">
      <formula>0</formula>
    </cfRule>
  </conditionalFormatting>
  <conditionalFormatting sqref="H64">
    <cfRule type="cellIs" dxfId="16" priority="11" operator="equal">
      <formula>0</formula>
    </cfRule>
  </conditionalFormatting>
  <conditionalFormatting sqref="H73">
    <cfRule type="cellIs" dxfId="15" priority="10" operator="equal">
      <formula>0</formula>
    </cfRule>
  </conditionalFormatting>
  <conditionalFormatting sqref="H82">
    <cfRule type="cellIs" dxfId="14" priority="9" operator="equal">
      <formula>0</formula>
    </cfRule>
  </conditionalFormatting>
  <conditionalFormatting sqref="H114">
    <cfRule type="cellIs" dxfId="13" priority="7" operator="equal">
      <formula>0</formula>
    </cfRule>
  </conditionalFormatting>
  <conditionalFormatting sqref="H35">
    <cfRule type="cellIs" dxfId="12" priority="5" operator="equal">
      <formula>0</formula>
    </cfRule>
  </conditionalFormatting>
  <conditionalFormatting sqref="H24">
    <cfRule type="cellIs" dxfId="11" priority="4" operator="equal">
      <formula>0</formula>
    </cfRule>
  </conditionalFormatting>
  <conditionalFormatting sqref="H15">
    <cfRule type="cellIs" dxfId="10" priority="3" operator="equal">
      <formula>0</formula>
    </cfRule>
  </conditionalFormatting>
  <conditionalFormatting sqref="H6">
    <cfRule type="cellIs" dxfId="9" priority="2" operator="equal">
      <formula>0</formula>
    </cfRule>
  </conditionalFormatting>
  <conditionalFormatting sqref="H4">
    <cfRule type="cellIs" dxfId="8"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Portsmouth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2"/>
    </row>
    <row r="7" spans="1:13" s="42" customFormat="1" x14ac:dyDescent="0.25">
      <c r="E7" s="238" t="s">
        <v>48</v>
      </c>
      <c r="G7" s="243" t="s">
        <v>161</v>
      </c>
      <c r="H7" s="242">
        <f ca="1">Calculations!H107</f>
        <v>0</v>
      </c>
      <c r="I7" s="241"/>
      <c r="J7" s="243" t="s">
        <v>364</v>
      </c>
      <c r="K7" s="242">
        <f ca="1">SUM(Calculations!H66+Calculations!H75)</f>
        <v>0</v>
      </c>
      <c r="L7" s="241"/>
      <c r="M7" s="297"/>
    </row>
    <row r="8" spans="1:13" s="42" customFormat="1" x14ac:dyDescent="0.25">
      <c r="E8" s="238" t="s">
        <v>49</v>
      </c>
      <c r="G8" s="243" t="s">
        <v>161</v>
      </c>
      <c r="H8" s="242">
        <f ca="1">Calculations!H108</f>
        <v>5.9293259216021979E-2</v>
      </c>
      <c r="I8" s="241"/>
      <c r="J8" s="243" t="s">
        <v>364</v>
      </c>
      <c r="K8" s="242">
        <f ca="1">SUM(Calculations!H67+Calculations!H76)</f>
        <v>5.1667000000000018E-2</v>
      </c>
      <c r="L8" s="241"/>
      <c r="M8" s="297"/>
    </row>
    <row r="9" spans="1:13" s="42" customFormat="1" x14ac:dyDescent="0.25">
      <c r="E9" s="238" t="s">
        <v>50</v>
      </c>
      <c r="G9" s="243" t="s">
        <v>161</v>
      </c>
      <c r="H9" s="242">
        <f ca="1">Calculations!H109</f>
        <v>0</v>
      </c>
      <c r="I9" s="241"/>
      <c r="J9" s="243" t="s">
        <v>364</v>
      </c>
      <c r="K9" s="242">
        <f ca="1">SUM(Calculations!H68+Calculations!H77)</f>
        <v>0</v>
      </c>
      <c r="L9" s="241"/>
      <c r="M9" s="297"/>
    </row>
    <row r="10" spans="1:13" s="42" customFormat="1" x14ac:dyDescent="0.25">
      <c r="E10" s="238" t="s">
        <v>51</v>
      </c>
      <c r="G10" s="243" t="s">
        <v>161</v>
      </c>
      <c r="H10" s="242">
        <f ca="1">Calculations!H110</f>
        <v>0</v>
      </c>
      <c r="I10" s="241"/>
      <c r="J10" s="243" t="s">
        <v>364</v>
      </c>
      <c r="K10" s="242">
        <f ca="1">SUM(Calculations!H69+Calculations!H78)</f>
        <v>0</v>
      </c>
      <c r="L10" s="241"/>
      <c r="M10" s="297"/>
    </row>
    <row r="11" spans="1:13" s="42" customFormat="1" x14ac:dyDescent="0.25">
      <c r="E11" s="238" t="s">
        <v>52</v>
      </c>
      <c r="G11" s="243" t="s">
        <v>161</v>
      </c>
      <c r="H11" s="242">
        <f ca="1">Calculations!H111</f>
        <v>-0.19355834438136363</v>
      </c>
      <c r="I11" s="241"/>
      <c r="J11" s="243" t="s">
        <v>364</v>
      </c>
      <c r="K11" s="242">
        <f ca="1">SUM(Calculations!H70+Calculations!H79)</f>
        <v>-0.16866300000000004</v>
      </c>
      <c r="L11" s="241"/>
      <c r="M11" s="297"/>
    </row>
    <row r="12" spans="1:13" s="42" customFormat="1" x14ac:dyDescent="0.25">
      <c r="E12" s="238" t="s">
        <v>53</v>
      </c>
      <c r="G12" s="243" t="s">
        <v>161</v>
      </c>
      <c r="H12" s="242">
        <f ca="1">Calculations!H112</f>
        <v>0</v>
      </c>
      <c r="I12" s="241"/>
      <c r="J12" s="243" t="s">
        <v>364</v>
      </c>
      <c r="K12" s="242">
        <f ca="1">SUM(Calculations!H71+Calculations!H80)</f>
        <v>0</v>
      </c>
      <c r="L12" s="241"/>
      <c r="M12" s="297"/>
    </row>
    <row r="13" spans="1:13" s="42" customFormat="1" x14ac:dyDescent="0.25">
      <c r="E13" s="238" t="s">
        <v>54</v>
      </c>
      <c r="G13" s="243" t="s">
        <v>161</v>
      </c>
      <c r="H13" s="242">
        <f>Calculations!H113</f>
        <v>0</v>
      </c>
      <c r="I13" s="241"/>
      <c r="J13" s="243" t="s">
        <v>364</v>
      </c>
      <c r="K13" s="242">
        <f>SUM(Calculations!H72+Calculations!H81)</f>
        <v>0</v>
      </c>
      <c r="L13" s="241"/>
      <c r="M13" s="297"/>
    </row>
    <row r="14" spans="1:13" s="42" customFormat="1" ht="24" customHeight="1" x14ac:dyDescent="0.25">
      <c r="E14" s="244" t="s">
        <v>46</v>
      </c>
      <c r="G14" s="238"/>
      <c r="H14" s="237">
        <f ca="1">SUM(H7:H13)</f>
        <v>-0.13426508516534164</v>
      </c>
      <c r="I14" s="237"/>
      <c r="J14" s="237"/>
      <c r="K14" s="237">
        <f t="shared" ref="K14" ca="1" si="0">SUM(K7:K13)</f>
        <v>-0.11699600000000002</v>
      </c>
      <c r="L14" s="237"/>
      <c r="M14" s="297"/>
    </row>
    <row r="15" spans="1:13" s="47" customFormat="1" ht="15" customHeight="1" x14ac:dyDescent="0.25">
      <c r="A15" s="9" t="s">
        <v>165</v>
      </c>
      <c r="B15" s="10"/>
      <c r="C15" s="10"/>
      <c r="D15" s="11"/>
      <c r="E15" s="44"/>
      <c r="F15" s="44"/>
      <c r="G15" s="45"/>
      <c r="H15" s="118"/>
      <c r="I15" s="46"/>
      <c r="J15" s="45"/>
      <c r="K15" s="118"/>
      <c r="L15" s="46"/>
      <c r="M15" s="298"/>
    </row>
    <row r="16" spans="1:13" s="42" customFormat="1" ht="6" customHeight="1" x14ac:dyDescent="0.25">
      <c r="B16" s="239"/>
      <c r="G16" s="238"/>
      <c r="H16" s="242"/>
      <c r="J16" s="238"/>
      <c r="K16" s="242"/>
      <c r="M16" s="297"/>
    </row>
    <row r="17" spans="1:13" s="42" customFormat="1" ht="6" customHeight="1" x14ac:dyDescent="0.25">
      <c r="G17" s="238"/>
      <c r="H17" s="242"/>
      <c r="J17" s="238"/>
      <c r="K17" s="242"/>
      <c r="M17" s="297"/>
    </row>
    <row r="18" spans="1:13" s="42" customFormat="1" x14ac:dyDescent="0.25">
      <c r="C18" s="240" t="s">
        <v>166</v>
      </c>
      <c r="G18" s="238"/>
      <c r="H18" s="242"/>
      <c r="J18" s="238"/>
      <c r="K18" s="242"/>
      <c r="M18" s="297"/>
    </row>
    <row r="19" spans="1:13" s="42" customFormat="1" x14ac:dyDescent="0.25">
      <c r="E19" s="243" t="s">
        <v>48</v>
      </c>
      <c r="F19" s="241"/>
      <c r="G19" s="243" t="s">
        <v>161</v>
      </c>
      <c r="H19" s="242">
        <f ca="1">Calculations!H116</f>
        <v>0</v>
      </c>
      <c r="I19" s="241"/>
      <c r="J19" s="243" t="s">
        <v>364</v>
      </c>
      <c r="K19" s="242">
        <f ca="1">Calculations!H93</f>
        <v>0</v>
      </c>
      <c r="L19" s="241"/>
      <c r="M19" s="297"/>
    </row>
    <row r="20" spans="1:13" s="42" customFormat="1" x14ac:dyDescent="0.25">
      <c r="E20" s="243" t="s">
        <v>49</v>
      </c>
      <c r="G20" s="243" t="s">
        <v>161</v>
      </c>
      <c r="H20" s="242">
        <f ca="1">Calculations!H117</f>
        <v>0</v>
      </c>
      <c r="I20" s="241"/>
      <c r="J20" s="243" t="s">
        <v>364</v>
      </c>
      <c r="K20" s="242">
        <f ca="1">Calculations!H94</f>
        <v>0</v>
      </c>
      <c r="L20" s="241"/>
      <c r="M20" s="297"/>
    </row>
    <row r="21" spans="1:13" s="42" customFormat="1" x14ac:dyDescent="0.25">
      <c r="E21" s="243" t="s">
        <v>50</v>
      </c>
      <c r="G21" s="243" t="s">
        <v>161</v>
      </c>
      <c r="H21" s="242">
        <f ca="1">Calculations!H118</f>
        <v>0</v>
      </c>
      <c r="I21" s="241"/>
      <c r="J21" s="243" t="s">
        <v>364</v>
      </c>
      <c r="K21" s="242">
        <f ca="1">Calculations!H95</f>
        <v>0</v>
      </c>
      <c r="L21" s="241"/>
      <c r="M21" s="297"/>
    </row>
    <row r="22" spans="1:13" s="42" customFormat="1" x14ac:dyDescent="0.25">
      <c r="E22" s="243" t="s">
        <v>51</v>
      </c>
      <c r="G22" s="243" t="s">
        <v>161</v>
      </c>
      <c r="H22" s="242">
        <f>Calculations!H119</f>
        <v>0</v>
      </c>
      <c r="I22" s="241"/>
      <c r="J22" s="243" t="s">
        <v>364</v>
      </c>
      <c r="K22" s="242">
        <f>Calculations!H96</f>
        <v>0</v>
      </c>
      <c r="L22" s="241"/>
      <c r="M22" s="297"/>
    </row>
    <row r="23" spans="1:13" s="42" customFormat="1" x14ac:dyDescent="0.25">
      <c r="E23" s="243" t="s">
        <v>52</v>
      </c>
      <c r="G23" s="243" t="s">
        <v>161</v>
      </c>
      <c r="H23" s="242">
        <f>Calculations!H120</f>
        <v>0</v>
      </c>
      <c r="I23" s="241"/>
      <c r="J23" s="243" t="s">
        <v>364</v>
      </c>
      <c r="K23" s="242">
        <f>Calculations!H97</f>
        <v>0</v>
      </c>
      <c r="L23" s="241"/>
      <c r="M23" s="297"/>
    </row>
    <row r="24" spans="1:13" s="42" customFormat="1" x14ac:dyDescent="0.25">
      <c r="E24" s="243" t="s">
        <v>53</v>
      </c>
      <c r="G24" s="243" t="s">
        <v>161</v>
      </c>
      <c r="H24" s="242">
        <f>Calculations!H121</f>
        <v>0</v>
      </c>
      <c r="I24" s="241"/>
      <c r="J24" s="243" t="s">
        <v>364</v>
      </c>
      <c r="K24" s="242">
        <f>Calculations!H98</f>
        <v>0</v>
      </c>
      <c r="L24" s="241"/>
      <c r="M24" s="297"/>
    </row>
    <row r="25" spans="1:13" s="42" customFormat="1" x14ac:dyDescent="0.25">
      <c r="E25" s="243" t="s">
        <v>54</v>
      </c>
      <c r="G25" s="243" t="s">
        <v>161</v>
      </c>
      <c r="H25" s="242">
        <f ca="1">Calculations!H122</f>
        <v>0</v>
      </c>
      <c r="I25" s="241"/>
      <c r="J25" s="243" t="s">
        <v>364</v>
      </c>
      <c r="K25" s="242">
        <f ca="1">Calculations!H99</f>
        <v>0</v>
      </c>
      <c r="L25" s="241"/>
      <c r="M25" s="297"/>
    </row>
    <row r="26" spans="1:13" s="42" customFormat="1" ht="23.4" customHeight="1" x14ac:dyDescent="0.25">
      <c r="E26" s="244" t="s">
        <v>46</v>
      </c>
      <c r="G26" s="238"/>
      <c r="H26" s="237">
        <f ca="1">SUM(H19:H25)</f>
        <v>0</v>
      </c>
      <c r="I26" s="237"/>
      <c r="J26" s="237"/>
      <c r="K26" s="237">
        <f t="shared" ref="K26" ca="1" si="1">SUM(K19:K25)</f>
        <v>0</v>
      </c>
      <c r="L26" s="237"/>
      <c r="M26" s="297"/>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2"/>
    </row>
    <row r="31" spans="1:13" s="42" customFormat="1" ht="13.2" customHeight="1" x14ac:dyDescent="0.25">
      <c r="E31" s="243" t="s">
        <v>48</v>
      </c>
      <c r="G31" s="243" t="s">
        <v>161</v>
      </c>
      <c r="H31" s="242">
        <f>SUM(K31*$H$59)</f>
        <v>0</v>
      </c>
      <c r="J31" s="238" t="s">
        <v>364</v>
      </c>
      <c r="K31" s="242">
        <f>Interventions!L14</f>
        <v>0</v>
      </c>
      <c r="M31" s="297"/>
    </row>
    <row r="32" spans="1:13" s="42" customFormat="1" ht="13.2" customHeight="1" x14ac:dyDescent="0.25">
      <c r="E32" s="243" t="s">
        <v>49</v>
      </c>
      <c r="G32" s="243" t="s">
        <v>161</v>
      </c>
      <c r="H32" s="242">
        <f t="shared" ref="H32:H37" si="2">SUM(K32*$H$59)</f>
        <v>0</v>
      </c>
      <c r="J32" s="238" t="s">
        <v>364</v>
      </c>
      <c r="K32" s="242">
        <f>Interventions!L15</f>
        <v>0</v>
      </c>
      <c r="M32" s="297"/>
    </row>
    <row r="33" spans="3:13" s="42" customFormat="1" ht="13.2" customHeight="1" x14ac:dyDescent="0.25">
      <c r="E33" s="243" t="s">
        <v>50</v>
      </c>
      <c r="G33" s="243" t="s">
        <v>161</v>
      </c>
      <c r="H33" s="242">
        <f t="shared" si="2"/>
        <v>0</v>
      </c>
      <c r="J33" s="238" t="s">
        <v>364</v>
      </c>
      <c r="K33" s="242">
        <f>Interventions!L16</f>
        <v>0</v>
      </c>
      <c r="M33" s="297"/>
    </row>
    <row r="34" spans="3:13" s="42" customFormat="1" ht="13.2" customHeight="1" x14ac:dyDescent="0.25">
      <c r="E34" s="243" t="s">
        <v>51</v>
      </c>
      <c r="G34" s="243" t="s">
        <v>161</v>
      </c>
      <c r="H34" s="242">
        <f t="shared" si="2"/>
        <v>0</v>
      </c>
      <c r="J34" s="238" t="s">
        <v>364</v>
      </c>
      <c r="K34" s="242">
        <f>Interventions!L17</f>
        <v>0</v>
      </c>
      <c r="M34" s="297"/>
    </row>
    <row r="35" spans="3:13" s="42" customFormat="1" ht="13.2" customHeight="1" x14ac:dyDescent="0.25">
      <c r="E35" s="243" t="s">
        <v>52</v>
      </c>
      <c r="G35" s="243" t="s">
        <v>161</v>
      </c>
      <c r="H35" s="242">
        <f t="shared" si="2"/>
        <v>0</v>
      </c>
      <c r="J35" s="238" t="s">
        <v>364</v>
      </c>
      <c r="K35" s="242">
        <f>Interventions!L18</f>
        <v>0</v>
      </c>
      <c r="M35" s="297"/>
    </row>
    <row r="36" spans="3:13" s="42" customFormat="1" ht="13.2" customHeight="1" x14ac:dyDescent="0.25">
      <c r="E36" s="243" t="s">
        <v>53</v>
      </c>
      <c r="G36" s="243" t="s">
        <v>161</v>
      </c>
      <c r="H36" s="242">
        <f t="shared" si="2"/>
        <v>0</v>
      </c>
      <c r="J36" s="238" t="s">
        <v>364</v>
      </c>
      <c r="K36" s="242">
        <f>Interventions!L19</f>
        <v>0</v>
      </c>
      <c r="M36" s="297"/>
    </row>
    <row r="37" spans="3:13" s="42" customFormat="1" ht="13.2" customHeight="1" x14ac:dyDescent="0.25">
      <c r="E37" s="243" t="s">
        <v>54</v>
      </c>
      <c r="G37" s="243" t="s">
        <v>161</v>
      </c>
      <c r="H37" s="242">
        <f t="shared" si="2"/>
        <v>0</v>
      </c>
      <c r="J37" s="238" t="s">
        <v>364</v>
      </c>
      <c r="K37" s="242">
        <f>Interventions!L20</f>
        <v>0</v>
      </c>
      <c r="M37" s="297"/>
    </row>
    <row r="38" spans="3:13" s="42" customFormat="1" ht="24" customHeight="1" x14ac:dyDescent="0.25">
      <c r="E38" s="244" t="s">
        <v>46</v>
      </c>
      <c r="G38" s="238"/>
      <c r="H38" s="237">
        <f>SUM(H31:H37)</f>
        <v>0</v>
      </c>
      <c r="I38" s="237"/>
      <c r="J38" s="237"/>
      <c r="K38" s="237">
        <f t="shared" ref="K38" si="3">SUM(K31:K37)</f>
        <v>0</v>
      </c>
      <c r="M38" s="300"/>
    </row>
    <row r="39" spans="3:13" s="42" customFormat="1" x14ac:dyDescent="0.25">
      <c r="C39" s="240" t="s">
        <v>367</v>
      </c>
      <c r="G39" s="238"/>
      <c r="H39" s="242"/>
      <c r="J39" s="238"/>
      <c r="K39" s="242"/>
      <c r="M39" s="299"/>
    </row>
    <row r="40" spans="3:13" s="42" customFormat="1" ht="13.2" customHeight="1" x14ac:dyDescent="0.25">
      <c r="E40" s="243" t="s">
        <v>48</v>
      </c>
      <c r="G40" s="243" t="s">
        <v>161</v>
      </c>
      <c r="H40" s="242">
        <f>SUM(K40*$H$59)</f>
        <v>0</v>
      </c>
      <c r="J40" s="238" t="s">
        <v>364</v>
      </c>
      <c r="K40" s="242">
        <f>Interventions!L23</f>
        <v>0</v>
      </c>
      <c r="M40" s="297"/>
    </row>
    <row r="41" spans="3:13" s="42" customFormat="1" ht="13.2" customHeight="1" x14ac:dyDescent="0.25">
      <c r="E41" s="243" t="s">
        <v>49</v>
      </c>
      <c r="G41" s="243" t="s">
        <v>161</v>
      </c>
      <c r="H41" s="242">
        <f t="shared" ref="H41:H46" si="4">SUM(K41*$H$59)</f>
        <v>3.9190678812920238E-2</v>
      </c>
      <c r="J41" s="238" t="s">
        <v>364</v>
      </c>
      <c r="K41" s="242">
        <f>Interventions!L24</f>
        <v>3.415E-2</v>
      </c>
      <c r="M41" s="297"/>
    </row>
    <row r="42" spans="3:13" s="42" customFormat="1" ht="13.2" customHeight="1" x14ac:dyDescent="0.25">
      <c r="E42" s="243" t="s">
        <v>50</v>
      </c>
      <c r="G42" s="243" t="s">
        <v>161</v>
      </c>
      <c r="H42" s="242">
        <f t="shared" si="4"/>
        <v>0</v>
      </c>
      <c r="J42" s="238" t="s">
        <v>364</v>
      </c>
      <c r="K42" s="242">
        <f>Interventions!L25</f>
        <v>0</v>
      </c>
      <c r="M42" s="297"/>
    </row>
    <row r="43" spans="3:13" s="42" customFormat="1" ht="13.2" customHeight="1" x14ac:dyDescent="0.25">
      <c r="E43" s="243" t="s">
        <v>51</v>
      </c>
      <c r="G43" s="243" t="s">
        <v>161</v>
      </c>
      <c r="H43" s="242">
        <f t="shared" si="4"/>
        <v>0</v>
      </c>
      <c r="J43" s="238" t="s">
        <v>364</v>
      </c>
      <c r="K43" s="242">
        <f>Interventions!L26</f>
        <v>0</v>
      </c>
      <c r="M43" s="297"/>
    </row>
    <row r="44" spans="3:13" s="42" customFormat="1" ht="13.2" customHeight="1" x14ac:dyDescent="0.25">
      <c r="E44" s="243" t="s">
        <v>52</v>
      </c>
      <c r="G44" s="243" t="s">
        <v>161</v>
      </c>
      <c r="H44" s="242">
        <f t="shared" si="4"/>
        <v>2.6819506994376166E-3</v>
      </c>
      <c r="J44" s="238" t="s">
        <v>364</v>
      </c>
      <c r="K44" s="242">
        <f>Interventions!L27</f>
        <v>2.3370000000000001E-3</v>
      </c>
      <c r="M44" s="297"/>
    </row>
    <row r="45" spans="3:13" s="42" customFormat="1" ht="13.2" customHeight="1" x14ac:dyDescent="0.25">
      <c r="E45" s="243" t="s">
        <v>53</v>
      </c>
      <c r="G45" s="243" t="s">
        <v>161</v>
      </c>
      <c r="H45" s="242">
        <f t="shared" si="4"/>
        <v>0</v>
      </c>
      <c r="J45" s="238" t="s">
        <v>364</v>
      </c>
      <c r="K45" s="242">
        <f>Interventions!L28</f>
        <v>0</v>
      </c>
      <c r="M45" s="297"/>
    </row>
    <row r="46" spans="3:13" s="42" customFormat="1" ht="13.2" customHeight="1" x14ac:dyDescent="0.25">
      <c r="E46" s="243" t="s">
        <v>54</v>
      </c>
      <c r="G46" s="243" t="s">
        <v>161</v>
      </c>
      <c r="H46" s="242">
        <f t="shared" si="4"/>
        <v>0</v>
      </c>
      <c r="J46" s="238" t="s">
        <v>364</v>
      </c>
      <c r="K46" s="242">
        <f>Interventions!L29</f>
        <v>0</v>
      </c>
      <c r="M46" s="297"/>
    </row>
    <row r="47" spans="3:13" s="42" customFormat="1" ht="24" customHeight="1" x14ac:dyDescent="0.25">
      <c r="E47" s="244" t="s">
        <v>46</v>
      </c>
      <c r="G47" s="238"/>
      <c r="H47" s="237">
        <f>SUM(H40:H46)</f>
        <v>4.1872629512357852E-2</v>
      </c>
      <c r="I47" s="237"/>
      <c r="J47" s="237"/>
      <c r="K47" s="237">
        <f t="shared" ref="K47" si="5">SUM(K40:K46)</f>
        <v>3.6486999999999999E-2</v>
      </c>
      <c r="M47" s="300"/>
    </row>
    <row r="48" spans="3:13" s="42" customFormat="1" x14ac:dyDescent="0.25">
      <c r="C48" s="240" t="s">
        <v>368</v>
      </c>
      <c r="G48" s="238"/>
      <c r="H48" s="242"/>
      <c r="J48" s="238"/>
      <c r="K48" s="242"/>
      <c r="M48" s="299"/>
    </row>
    <row r="49" spans="1:13" s="42" customFormat="1" ht="13.2" customHeight="1" x14ac:dyDescent="0.25">
      <c r="E49" s="243" t="s">
        <v>48</v>
      </c>
      <c r="G49" s="243" t="s">
        <v>161</v>
      </c>
      <c r="H49" s="242">
        <f>SUM(K49*$H$59)</f>
        <v>0</v>
      </c>
      <c r="J49" s="238" t="s">
        <v>364</v>
      </c>
      <c r="K49" s="242">
        <f>Interventions!L32</f>
        <v>0</v>
      </c>
      <c r="M49" s="297"/>
    </row>
    <row r="50" spans="1:13" s="42" customFormat="1" ht="13.2" customHeight="1" x14ac:dyDescent="0.25">
      <c r="E50" s="243" t="s">
        <v>49</v>
      </c>
      <c r="G50" s="243" t="s">
        <v>161</v>
      </c>
      <c r="H50" s="242">
        <f t="shared" ref="H50:H55" si="6">SUM(K50*$H$59)</f>
        <v>0</v>
      </c>
      <c r="J50" s="238" t="s">
        <v>364</v>
      </c>
      <c r="K50" s="242">
        <f>Interventions!L33</f>
        <v>0</v>
      </c>
      <c r="M50" s="297"/>
    </row>
    <row r="51" spans="1:13" s="42" customFormat="1" ht="13.2" customHeight="1" x14ac:dyDescent="0.25">
      <c r="E51" s="243" t="s">
        <v>50</v>
      </c>
      <c r="G51" s="243" t="s">
        <v>161</v>
      </c>
      <c r="H51" s="242">
        <f t="shared" si="6"/>
        <v>0</v>
      </c>
      <c r="J51" s="238" t="s">
        <v>364</v>
      </c>
      <c r="K51" s="242">
        <f>Interventions!L34</f>
        <v>0</v>
      </c>
      <c r="M51" s="297"/>
    </row>
    <row r="52" spans="1:13" s="42" customFormat="1" ht="13.2" customHeight="1" x14ac:dyDescent="0.25">
      <c r="E52" s="243" t="s">
        <v>51</v>
      </c>
      <c r="G52" s="243" t="s">
        <v>161</v>
      </c>
      <c r="H52" s="242">
        <f t="shared" si="6"/>
        <v>0</v>
      </c>
      <c r="J52" s="238" t="s">
        <v>364</v>
      </c>
      <c r="K52" s="242">
        <f>Interventions!L35</f>
        <v>0</v>
      </c>
      <c r="M52" s="297"/>
    </row>
    <row r="53" spans="1:13" s="42" customFormat="1" ht="13.2" customHeight="1" x14ac:dyDescent="0.25">
      <c r="E53" s="243" t="s">
        <v>52</v>
      </c>
      <c r="G53" s="243" t="s">
        <v>161</v>
      </c>
      <c r="H53" s="242">
        <f t="shared" si="6"/>
        <v>0</v>
      </c>
      <c r="J53" s="238" t="s">
        <v>364</v>
      </c>
      <c r="K53" s="242">
        <f>Interventions!L36</f>
        <v>0</v>
      </c>
      <c r="M53" s="297"/>
    </row>
    <row r="54" spans="1:13" s="42" customFormat="1" ht="13.2" customHeight="1" x14ac:dyDescent="0.25">
      <c r="E54" s="243" t="s">
        <v>53</v>
      </c>
      <c r="G54" s="243" t="s">
        <v>161</v>
      </c>
      <c r="H54" s="242">
        <f t="shared" si="6"/>
        <v>0</v>
      </c>
      <c r="J54" s="238" t="s">
        <v>364</v>
      </c>
      <c r="K54" s="242">
        <f>Interventions!L37</f>
        <v>0</v>
      </c>
      <c r="M54" s="297"/>
    </row>
    <row r="55" spans="1:13" s="42" customFormat="1" ht="13.2" customHeight="1" x14ac:dyDescent="0.25">
      <c r="E55" s="243" t="s">
        <v>54</v>
      </c>
      <c r="G55" s="243" t="s">
        <v>161</v>
      </c>
      <c r="H55" s="242">
        <f t="shared" si="6"/>
        <v>0</v>
      </c>
      <c r="J55" s="238" t="s">
        <v>364</v>
      </c>
      <c r="K55" s="242">
        <f>Interventions!L38</f>
        <v>0</v>
      </c>
      <c r="M55" s="297"/>
    </row>
    <row r="56" spans="1:13" s="42" customFormat="1" ht="24" customHeight="1" x14ac:dyDescent="0.25">
      <c r="E56" s="244" t="s">
        <v>46</v>
      </c>
      <c r="G56" s="238"/>
      <c r="H56" s="237">
        <f>SUM(H49:H55)</f>
        <v>0</v>
      </c>
      <c r="I56" s="237"/>
      <c r="J56" s="237"/>
      <c r="K56" s="237">
        <f t="shared" ref="K56" si="7">SUM(K49:K55)</f>
        <v>0</v>
      </c>
      <c r="M56" s="300"/>
    </row>
    <row r="57" spans="1:13" s="42" customFormat="1" ht="24" customHeight="1" x14ac:dyDescent="0.25">
      <c r="E57" s="291" t="s">
        <v>369</v>
      </c>
      <c r="G57" s="238"/>
      <c r="H57" s="237">
        <f>SUM(H38+H47+H56)</f>
        <v>4.1872629512357852E-2</v>
      </c>
      <c r="I57" s="237"/>
      <c r="J57" s="237"/>
      <c r="K57" s="237">
        <f t="shared" ref="K57" si="8">SUM(K38+K47+K56)</f>
        <v>3.6486999999999999E-2</v>
      </c>
      <c r="M57" s="300"/>
    </row>
    <row r="58" spans="1:13" s="42" customFormat="1" ht="6" customHeight="1" x14ac:dyDescent="0.25">
      <c r="B58" s="239"/>
      <c r="G58" s="238"/>
      <c r="H58" s="242"/>
      <c r="J58" s="238"/>
      <c r="K58" s="242"/>
    </row>
    <row r="59" spans="1:13" s="42" customFormat="1" ht="15" customHeight="1" x14ac:dyDescent="0.25">
      <c r="E59" s="295" t="str">
        <f>Indexation!E20</f>
        <v>Inflation factor (from RPI 2012-13 FYA to CPIH 2017-18 FYA)</v>
      </c>
      <c r="G59" s="238"/>
      <c r="H59" s="296">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7"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10.19921875" customWidth="1"/>
    <col min="4" max="4" width="5.3984375" bestFit="1" customWidth="1"/>
    <col min="5" max="5" width="17.59765625" bestFit="1" customWidth="1"/>
    <col min="6" max="6" width="21.59765625" style="304" customWidth="1"/>
  </cols>
  <sheetData>
    <row r="1" spans="1:6" x14ac:dyDescent="0.25">
      <c r="C1" t="s">
        <v>297</v>
      </c>
    </row>
    <row r="2" spans="1:6" x14ac:dyDescent="0.25">
      <c r="A2" t="s">
        <v>168</v>
      </c>
      <c r="B2" t="s">
        <v>262</v>
      </c>
      <c r="C2" t="s">
        <v>259</v>
      </c>
      <c r="D2" t="s">
        <v>35</v>
      </c>
      <c r="E2" t="s">
        <v>263</v>
      </c>
      <c r="F2" s="304" t="s">
        <v>212</v>
      </c>
    </row>
    <row r="4" spans="1:6" x14ac:dyDescent="0.25">
      <c r="B4" s="257" t="s">
        <v>281</v>
      </c>
      <c r="C4" t="s">
        <v>265</v>
      </c>
      <c r="D4" t="s">
        <v>218</v>
      </c>
      <c r="E4" t="s">
        <v>213</v>
      </c>
      <c r="F4" s="306">
        <f ca="1">'Model outputs'!H7</f>
        <v>0</v>
      </c>
    </row>
    <row r="5" spans="1:6" x14ac:dyDescent="0.25">
      <c r="B5" t="s">
        <v>282</v>
      </c>
      <c r="C5" t="s">
        <v>266</v>
      </c>
      <c r="D5" t="s">
        <v>218</v>
      </c>
      <c r="E5" t="s">
        <v>213</v>
      </c>
      <c r="F5" s="306">
        <f ca="1">'Model outputs'!H8</f>
        <v>5.9293259216021979E-2</v>
      </c>
    </row>
    <row r="6" spans="1:6" x14ac:dyDescent="0.25">
      <c r="B6" t="s">
        <v>283</v>
      </c>
      <c r="C6" t="s">
        <v>267</v>
      </c>
      <c r="D6" t="s">
        <v>218</v>
      </c>
      <c r="E6" t="s">
        <v>213</v>
      </c>
      <c r="F6" s="306">
        <f ca="1">'Model outputs'!H9</f>
        <v>0</v>
      </c>
    </row>
    <row r="7" spans="1:6" x14ac:dyDescent="0.25">
      <c r="B7" t="s">
        <v>284</v>
      </c>
      <c r="C7" t="s">
        <v>268</v>
      </c>
      <c r="D7" t="s">
        <v>218</v>
      </c>
      <c r="E7" t="s">
        <v>213</v>
      </c>
      <c r="F7" s="306">
        <f ca="1">'Model outputs'!H10</f>
        <v>0</v>
      </c>
    </row>
    <row r="8" spans="1:6" x14ac:dyDescent="0.25">
      <c r="B8" t="s">
        <v>285</v>
      </c>
      <c r="C8" t="s">
        <v>269</v>
      </c>
      <c r="D8" t="s">
        <v>218</v>
      </c>
      <c r="E8" t="s">
        <v>213</v>
      </c>
      <c r="F8" s="306">
        <f ca="1">'Model outputs'!H11</f>
        <v>-0.19355834438136363</v>
      </c>
    </row>
    <row r="9" spans="1:6" x14ac:dyDescent="0.25">
      <c r="B9" t="s">
        <v>286</v>
      </c>
      <c r="C9" t="s">
        <v>270</v>
      </c>
      <c r="D9" t="s">
        <v>218</v>
      </c>
      <c r="E9" t="s">
        <v>213</v>
      </c>
      <c r="F9" s="306">
        <f ca="1">'Model outputs'!H12</f>
        <v>0</v>
      </c>
    </row>
    <row r="10" spans="1:6" x14ac:dyDescent="0.25">
      <c r="B10" t="s">
        <v>287</v>
      </c>
      <c r="C10" t="s">
        <v>271</v>
      </c>
      <c r="D10" t="s">
        <v>218</v>
      </c>
      <c r="E10" t="s">
        <v>213</v>
      </c>
      <c r="F10" s="306">
        <f>'Model outputs'!H13</f>
        <v>0</v>
      </c>
    </row>
    <row r="11" spans="1:6" x14ac:dyDescent="0.25">
      <c r="B11" t="s">
        <v>288</v>
      </c>
      <c r="C11" t="s">
        <v>272</v>
      </c>
      <c r="D11" t="s">
        <v>218</v>
      </c>
      <c r="E11" t="s">
        <v>213</v>
      </c>
      <c r="F11" s="306">
        <f ca="1">'Model outputs'!H14</f>
        <v>-0.13426508516534164</v>
      </c>
    </row>
    <row r="12" spans="1:6" x14ac:dyDescent="0.25">
      <c r="B12" t="s">
        <v>289</v>
      </c>
      <c r="C12" t="s">
        <v>273</v>
      </c>
      <c r="D12" t="s">
        <v>218</v>
      </c>
      <c r="E12" t="s">
        <v>213</v>
      </c>
      <c r="F12" s="306">
        <f ca="1">'Model outputs'!H19</f>
        <v>0</v>
      </c>
    </row>
    <row r="13" spans="1:6" x14ac:dyDescent="0.25">
      <c r="B13" t="s">
        <v>290</v>
      </c>
      <c r="C13" t="s">
        <v>274</v>
      </c>
      <c r="D13" t="s">
        <v>218</v>
      </c>
      <c r="E13" t="s">
        <v>213</v>
      </c>
      <c r="F13" s="306">
        <f ca="1">'Model outputs'!H20</f>
        <v>0</v>
      </c>
    </row>
    <row r="14" spans="1:6" x14ac:dyDescent="0.25">
      <c r="B14" t="s">
        <v>291</v>
      </c>
      <c r="C14" t="s">
        <v>275</v>
      </c>
      <c r="D14" t="s">
        <v>218</v>
      </c>
      <c r="E14" t="s">
        <v>213</v>
      </c>
      <c r="F14" s="306">
        <f ca="1">'Model outputs'!H21</f>
        <v>0</v>
      </c>
    </row>
    <row r="15" spans="1:6" x14ac:dyDescent="0.25">
      <c r="B15" t="s">
        <v>292</v>
      </c>
      <c r="C15" t="s">
        <v>276</v>
      </c>
      <c r="D15" t="s">
        <v>218</v>
      </c>
      <c r="E15" t="s">
        <v>213</v>
      </c>
      <c r="F15" s="306">
        <f>'Model outputs'!H22</f>
        <v>0</v>
      </c>
    </row>
    <row r="16" spans="1:6" x14ac:dyDescent="0.25">
      <c r="B16" t="s">
        <v>293</v>
      </c>
      <c r="C16" t="s">
        <v>277</v>
      </c>
      <c r="D16" t="s">
        <v>218</v>
      </c>
      <c r="E16" t="s">
        <v>213</v>
      </c>
      <c r="F16" s="306">
        <f>'Model outputs'!H23</f>
        <v>0</v>
      </c>
    </row>
    <row r="17" spans="1:6" x14ac:dyDescent="0.25">
      <c r="B17" t="s">
        <v>294</v>
      </c>
      <c r="C17" t="s">
        <v>278</v>
      </c>
      <c r="D17" t="s">
        <v>218</v>
      </c>
      <c r="E17" t="s">
        <v>213</v>
      </c>
      <c r="F17" s="306">
        <f>'Model outputs'!H24</f>
        <v>0</v>
      </c>
    </row>
    <row r="18" spans="1:6" x14ac:dyDescent="0.25">
      <c r="B18" t="s">
        <v>295</v>
      </c>
      <c r="C18" t="s">
        <v>279</v>
      </c>
      <c r="D18" t="s">
        <v>218</v>
      </c>
      <c r="E18" t="s">
        <v>213</v>
      </c>
      <c r="F18" s="306">
        <f ca="1">'Model outputs'!H25</f>
        <v>0</v>
      </c>
    </row>
    <row r="19" spans="1:6" x14ac:dyDescent="0.25">
      <c r="B19" t="s">
        <v>296</v>
      </c>
      <c r="C19" t="s">
        <v>280</v>
      </c>
      <c r="D19" t="s">
        <v>218</v>
      </c>
      <c r="E19" t="s">
        <v>213</v>
      </c>
      <c r="F19" s="306">
        <f ca="1">'Model outputs'!H26</f>
        <v>0</v>
      </c>
    </row>
    <row r="20" spans="1:6" x14ac:dyDescent="0.25">
      <c r="B20" t="s">
        <v>325</v>
      </c>
      <c r="C20" t="s">
        <v>326</v>
      </c>
      <c r="D20" t="s">
        <v>218</v>
      </c>
      <c r="E20" t="s">
        <v>213</v>
      </c>
      <c r="F20" s="306">
        <f>'Model outputs'!K31</f>
        <v>0</v>
      </c>
    </row>
    <row r="21" spans="1:6" x14ac:dyDescent="0.25">
      <c r="B21" t="s">
        <v>327</v>
      </c>
      <c r="C21" t="s">
        <v>328</v>
      </c>
      <c r="D21" t="s">
        <v>218</v>
      </c>
      <c r="E21" t="s">
        <v>213</v>
      </c>
      <c r="F21" s="306">
        <f>'Model outputs'!K32</f>
        <v>0</v>
      </c>
    </row>
    <row r="22" spans="1:6" x14ac:dyDescent="0.25">
      <c r="B22" t="s">
        <v>329</v>
      </c>
      <c r="C22" t="s">
        <v>330</v>
      </c>
      <c r="D22" t="s">
        <v>218</v>
      </c>
      <c r="E22" t="s">
        <v>213</v>
      </c>
      <c r="F22" s="306">
        <f>'Model outputs'!K33</f>
        <v>0</v>
      </c>
    </row>
    <row r="23" spans="1:6" x14ac:dyDescent="0.25">
      <c r="A23" s="257"/>
      <c r="B23" s="257" t="s">
        <v>331</v>
      </c>
      <c r="C23" s="257" t="s">
        <v>332</v>
      </c>
      <c r="D23" s="257" t="s">
        <v>218</v>
      </c>
      <c r="E23" s="257" t="s">
        <v>213</v>
      </c>
      <c r="F23" s="306">
        <f>'Model outputs'!K34</f>
        <v>0</v>
      </c>
    </row>
    <row r="24" spans="1:6" x14ac:dyDescent="0.25">
      <c r="A24" s="257"/>
      <c r="B24" s="257" t="s">
        <v>333</v>
      </c>
      <c r="C24" s="257" t="s">
        <v>334</v>
      </c>
      <c r="D24" s="257" t="s">
        <v>218</v>
      </c>
      <c r="E24" s="257" t="s">
        <v>213</v>
      </c>
      <c r="F24" s="306">
        <f>'Model outputs'!K35</f>
        <v>0</v>
      </c>
    </row>
    <row r="25" spans="1:6" x14ac:dyDescent="0.25">
      <c r="A25" s="257"/>
      <c r="B25" s="257" t="s">
        <v>335</v>
      </c>
      <c r="C25" s="257" t="s">
        <v>336</v>
      </c>
      <c r="D25" s="257" t="s">
        <v>218</v>
      </c>
      <c r="E25" s="257" t="s">
        <v>213</v>
      </c>
      <c r="F25" s="306">
        <f>'Model outputs'!K36</f>
        <v>0</v>
      </c>
    </row>
    <row r="26" spans="1:6" x14ac:dyDescent="0.25">
      <c r="A26" s="257"/>
      <c r="B26" s="257" t="s">
        <v>379</v>
      </c>
      <c r="C26" s="257" t="s">
        <v>374</v>
      </c>
      <c r="D26" s="257" t="s">
        <v>218</v>
      </c>
      <c r="E26" s="257" t="s">
        <v>213</v>
      </c>
      <c r="F26" s="306">
        <f>'Model outputs'!K37</f>
        <v>0</v>
      </c>
    </row>
    <row r="27" spans="1:6" x14ac:dyDescent="0.25">
      <c r="A27" s="257"/>
      <c r="B27" s="257" t="s">
        <v>337</v>
      </c>
      <c r="C27" s="257" t="s">
        <v>338</v>
      </c>
      <c r="D27" s="257" t="s">
        <v>218</v>
      </c>
      <c r="E27" s="257" t="s">
        <v>213</v>
      </c>
      <c r="F27" s="306">
        <f>SUM('Model outputs'!K31:K37)</f>
        <v>0</v>
      </c>
    </row>
    <row r="28" spans="1:6" x14ac:dyDescent="0.25">
      <c r="A28" s="257"/>
      <c r="B28" s="257" t="s">
        <v>339</v>
      </c>
      <c r="C28" s="257" t="s">
        <v>340</v>
      </c>
      <c r="D28" s="257" t="s">
        <v>218</v>
      </c>
      <c r="E28" s="257" t="s">
        <v>213</v>
      </c>
      <c r="F28" s="306">
        <f>'Model outputs'!K40</f>
        <v>0</v>
      </c>
    </row>
    <row r="29" spans="1:6" x14ac:dyDescent="0.25">
      <c r="A29" s="257"/>
      <c r="B29" s="257" t="s">
        <v>341</v>
      </c>
      <c r="C29" s="257" t="s">
        <v>342</v>
      </c>
      <c r="D29" s="257" t="s">
        <v>218</v>
      </c>
      <c r="E29" s="257" t="s">
        <v>213</v>
      </c>
      <c r="F29" s="306">
        <f>'Model outputs'!K41</f>
        <v>3.415E-2</v>
      </c>
    </row>
    <row r="30" spans="1:6" x14ac:dyDescent="0.25">
      <c r="A30" s="257"/>
      <c r="B30" s="257" t="s">
        <v>343</v>
      </c>
      <c r="C30" s="257" t="s">
        <v>344</v>
      </c>
      <c r="D30" s="257" t="s">
        <v>218</v>
      </c>
      <c r="E30" s="257" t="s">
        <v>213</v>
      </c>
      <c r="F30" s="306">
        <f>'Model outputs'!K42</f>
        <v>0</v>
      </c>
    </row>
    <row r="31" spans="1:6" x14ac:dyDescent="0.25">
      <c r="A31" s="257"/>
      <c r="B31" s="257" t="s">
        <v>345</v>
      </c>
      <c r="C31" s="257" t="s">
        <v>346</v>
      </c>
      <c r="D31" s="257" t="s">
        <v>218</v>
      </c>
      <c r="E31" s="257" t="s">
        <v>213</v>
      </c>
      <c r="F31" s="306">
        <f>'Model outputs'!K43</f>
        <v>0</v>
      </c>
    </row>
    <row r="32" spans="1:6" x14ac:dyDescent="0.25">
      <c r="A32" s="257"/>
      <c r="B32" s="257" t="s">
        <v>347</v>
      </c>
      <c r="C32" s="257" t="s">
        <v>348</v>
      </c>
      <c r="D32" s="257" t="s">
        <v>218</v>
      </c>
      <c r="E32" s="257" t="s">
        <v>213</v>
      </c>
      <c r="F32" s="306">
        <f>'Model outputs'!K44</f>
        <v>2.3370000000000001E-3</v>
      </c>
    </row>
    <row r="33" spans="1:6" x14ac:dyDescent="0.25">
      <c r="A33" s="257"/>
      <c r="B33" s="257" t="s">
        <v>349</v>
      </c>
      <c r="C33" s="257" t="s">
        <v>350</v>
      </c>
      <c r="D33" s="257" t="s">
        <v>218</v>
      </c>
      <c r="E33" s="257" t="s">
        <v>213</v>
      </c>
      <c r="F33" s="306">
        <f>'Model outputs'!K45</f>
        <v>0</v>
      </c>
    </row>
    <row r="34" spans="1:6" x14ac:dyDescent="0.25">
      <c r="A34" s="257"/>
      <c r="B34" s="257" t="s">
        <v>380</v>
      </c>
      <c r="C34" s="257" t="s">
        <v>375</v>
      </c>
      <c r="D34" s="257" t="s">
        <v>218</v>
      </c>
      <c r="E34" s="257" t="s">
        <v>213</v>
      </c>
      <c r="F34" s="306">
        <f>'Model outputs'!K46</f>
        <v>0</v>
      </c>
    </row>
    <row r="35" spans="1:6" x14ac:dyDescent="0.25">
      <c r="A35" s="257"/>
      <c r="B35" s="257" t="s">
        <v>351</v>
      </c>
      <c r="C35" s="257" t="s">
        <v>352</v>
      </c>
      <c r="D35" s="257" t="s">
        <v>218</v>
      </c>
      <c r="E35" s="257" t="s">
        <v>213</v>
      </c>
      <c r="F35" s="306">
        <f>SUM('Model outputs'!K40:K46)</f>
        <v>3.6486999999999999E-2</v>
      </c>
    </row>
    <row r="36" spans="1:6" x14ac:dyDescent="0.25">
      <c r="A36" s="257"/>
      <c r="B36" s="257" t="s">
        <v>353</v>
      </c>
      <c r="C36" s="257" t="s">
        <v>354</v>
      </c>
      <c r="D36" s="257" t="s">
        <v>218</v>
      </c>
      <c r="E36" s="257" t="s">
        <v>213</v>
      </c>
      <c r="F36" s="306">
        <f>'Model outputs'!K49</f>
        <v>0</v>
      </c>
    </row>
    <row r="37" spans="1:6" x14ac:dyDescent="0.25">
      <c r="A37" s="257"/>
      <c r="B37" s="257" t="s">
        <v>355</v>
      </c>
      <c r="C37" s="257" t="s">
        <v>356</v>
      </c>
      <c r="D37" s="257" t="s">
        <v>218</v>
      </c>
      <c r="E37" s="257" t="s">
        <v>213</v>
      </c>
      <c r="F37" s="306">
        <f>'Model outputs'!K50</f>
        <v>0</v>
      </c>
    </row>
    <row r="38" spans="1:6" x14ac:dyDescent="0.25">
      <c r="A38" s="257"/>
      <c r="B38" s="257" t="s">
        <v>357</v>
      </c>
      <c r="C38" s="257" t="s">
        <v>358</v>
      </c>
      <c r="D38" s="257" t="s">
        <v>218</v>
      </c>
      <c r="E38" s="257" t="s">
        <v>213</v>
      </c>
      <c r="F38" s="306">
        <f>'Model outputs'!K51</f>
        <v>0</v>
      </c>
    </row>
    <row r="39" spans="1:6" x14ac:dyDescent="0.25">
      <c r="A39" s="257"/>
      <c r="B39" s="257" t="s">
        <v>381</v>
      </c>
      <c r="C39" s="257" t="s">
        <v>376</v>
      </c>
      <c r="D39" s="257" t="s">
        <v>218</v>
      </c>
      <c r="E39" s="257" t="s">
        <v>213</v>
      </c>
      <c r="F39" s="306">
        <f>'Model outputs'!K52</f>
        <v>0</v>
      </c>
    </row>
    <row r="40" spans="1:6" x14ac:dyDescent="0.25">
      <c r="A40" s="257"/>
      <c r="B40" s="257" t="s">
        <v>382</v>
      </c>
      <c r="C40" s="257" t="s">
        <v>377</v>
      </c>
      <c r="D40" s="257" t="s">
        <v>218</v>
      </c>
      <c r="E40" s="257" t="s">
        <v>213</v>
      </c>
      <c r="F40" s="306">
        <f>'Model outputs'!K53</f>
        <v>0</v>
      </c>
    </row>
    <row r="41" spans="1:6" x14ac:dyDescent="0.25">
      <c r="A41" s="257"/>
      <c r="B41" s="257" t="s">
        <v>383</v>
      </c>
      <c r="C41" s="257" t="s">
        <v>378</v>
      </c>
      <c r="D41" s="257" t="s">
        <v>218</v>
      </c>
      <c r="E41" s="257" t="s">
        <v>213</v>
      </c>
      <c r="F41" s="306">
        <f>'Model outputs'!K54</f>
        <v>0</v>
      </c>
    </row>
    <row r="42" spans="1:6" x14ac:dyDescent="0.25">
      <c r="A42" s="257"/>
      <c r="B42" s="257" t="s">
        <v>359</v>
      </c>
      <c r="C42" s="257" t="s">
        <v>360</v>
      </c>
      <c r="D42" s="257" t="s">
        <v>218</v>
      </c>
      <c r="E42" s="257" t="s">
        <v>213</v>
      </c>
      <c r="F42" s="306">
        <f>'Model outputs'!K55</f>
        <v>0</v>
      </c>
    </row>
    <row r="43" spans="1:6" x14ac:dyDescent="0.25">
      <c r="A43" s="257"/>
      <c r="B43" s="257" t="s">
        <v>361</v>
      </c>
      <c r="C43" s="257" t="s">
        <v>362</v>
      </c>
      <c r="D43" s="257" t="s">
        <v>218</v>
      </c>
      <c r="E43" s="257" t="s">
        <v>213</v>
      </c>
      <c r="F43" s="306">
        <f>SUM('Model outputs'!K49:K55)</f>
        <v>0</v>
      </c>
    </row>
    <row r="44" spans="1:6" x14ac:dyDescent="0.25">
      <c r="A44" s="257"/>
      <c r="B44" s="257" t="s">
        <v>300</v>
      </c>
      <c r="C44" s="257" t="s">
        <v>301</v>
      </c>
      <c r="D44" s="257" t="s">
        <v>44</v>
      </c>
      <c r="E44" s="257" t="s">
        <v>213</v>
      </c>
      <c r="F44" s="307" t="str">
        <f ca="1">CONCATENATE("[…]", TEXT(NOW(),"dd/mm/yyy hh:mm:ss"))</f>
        <v>[…]10/11/2020 09:10:37</v>
      </c>
    </row>
    <row r="45" spans="1:6" x14ac:dyDescent="0.25">
      <c r="A45" s="257"/>
      <c r="B45" s="257" t="s">
        <v>302</v>
      </c>
      <c r="C45" s="257" t="s">
        <v>303</v>
      </c>
      <c r="D45" s="257" t="s">
        <v>44</v>
      </c>
      <c r="E45" s="257" t="s">
        <v>213</v>
      </c>
      <c r="F45" s="308" t="str">
        <f ca="1">MID(CELL("filename",F1),SEARCH("[",CELL("filename",F1))+1,SEARCH(".",CELL("filename",F1))-1-SEARCH("[",CELL("filename",F1)))</f>
        <v>ODI difference model_PRT_BYRun2</v>
      </c>
    </row>
  </sheetData>
  <sheetProtection sort="0"/>
  <conditionalFormatting sqref="F43 F4:F34">
    <cfRule type="cellIs" dxfId="6" priority="2" operator="equal">
      <formula>0</formula>
    </cfRule>
  </conditionalFormatting>
  <conditionalFormatting sqref="F35:F42">
    <cfRule type="cellIs" dxfId="5" priority="1" operator="equal">
      <formula>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Portsmouth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51"/>
  <sheetViews>
    <sheetView zoomScaleNormal="100" zoomScaleSheetLayoutView="75" workbookViewId="0"/>
  </sheetViews>
  <sheetFormatPr defaultColWidth="9.59765625" defaultRowHeight="13.2" x14ac:dyDescent="0.25"/>
  <cols>
    <col min="1" max="2" width="1.59765625" style="32" customWidth="1"/>
    <col min="3" max="3" width="27.3984375" style="32" customWidth="1"/>
    <col min="4" max="8" width="12" style="32" customWidth="1"/>
    <col min="9" max="9" width="2.5" style="32" customWidth="1"/>
    <col min="10" max="16384" width="9.59765625" style="5"/>
  </cols>
  <sheetData>
    <row r="1" spans="1:9" s="25" customFormat="1" ht="27.6" x14ac:dyDescent="0.25">
      <c r="A1" s="49" t="str">
        <f ca="1" xml:space="preserve"> RIGHT(CELL("filename", $A$1), LEN(CELL("filename", $A$1)) - SEARCH("]", CELL("filename", $A$1)))</f>
        <v>5-year average ODIs</v>
      </c>
      <c r="B1" s="49"/>
      <c r="C1" s="49"/>
      <c r="D1" s="49"/>
      <c r="E1" s="49"/>
      <c r="F1" s="49"/>
      <c r="G1" s="49"/>
      <c r="H1" s="50" t="str">
        <f>Inputs!G5</f>
        <v>Portsmouth Water</v>
      </c>
      <c r="I1" s="50"/>
    </row>
    <row r="2" spans="1:9" s="25" customFormat="1" ht="12" customHeight="1" x14ac:dyDescent="0.25">
      <c r="A2" s="87"/>
      <c r="B2" s="87"/>
      <c r="C2" s="87"/>
      <c r="D2" s="87"/>
      <c r="E2" s="87"/>
      <c r="F2" s="87"/>
      <c r="G2" s="87"/>
      <c r="H2" s="87"/>
      <c r="I2" s="88"/>
    </row>
    <row r="3" spans="1:9" s="1" customFormat="1" x14ac:dyDescent="0.25">
      <c r="A3" s="2" t="s">
        <v>424</v>
      </c>
      <c r="B3" s="3"/>
      <c r="C3" s="3"/>
      <c r="D3" s="3"/>
      <c r="E3" s="106"/>
      <c r="F3" s="106"/>
      <c r="G3" s="106"/>
      <c r="H3" s="133"/>
      <c r="I3" s="133"/>
    </row>
    <row r="4" spans="1:9" s="1" customFormat="1" ht="9" customHeight="1" x14ac:dyDescent="0.25">
      <c r="A4" s="54"/>
      <c r="B4" s="54"/>
      <c r="C4" s="108"/>
      <c r="D4" s="51"/>
      <c r="E4" s="105"/>
      <c r="F4" s="105"/>
      <c r="G4" s="105"/>
      <c r="H4" s="132"/>
      <c r="I4" s="132"/>
    </row>
    <row r="5" spans="1:9" s="1" customFormat="1" x14ac:dyDescent="0.25">
      <c r="A5" s="54"/>
      <c r="B5" s="54"/>
      <c r="C5" s="54"/>
      <c r="D5" s="191"/>
      <c r="E5" s="107"/>
      <c r="F5" s="107"/>
      <c r="G5" s="107"/>
      <c r="H5" s="134"/>
      <c r="I5" s="132"/>
    </row>
    <row r="6" spans="1:9" s="1" customFormat="1" x14ac:dyDescent="0.25">
      <c r="A6" s="54"/>
      <c r="B6" s="54"/>
      <c r="C6" s="54"/>
      <c r="D6" s="191"/>
      <c r="E6" s="107"/>
      <c r="F6" s="107"/>
      <c r="G6" s="107"/>
      <c r="H6" s="134"/>
      <c r="I6" s="132"/>
    </row>
    <row r="7" spans="1:9" s="1" customFormat="1" x14ac:dyDescent="0.25">
      <c r="A7" s="54"/>
      <c r="B7" s="54"/>
      <c r="C7" s="54"/>
      <c r="D7" s="191"/>
      <c r="E7" s="107"/>
      <c r="F7" s="107"/>
      <c r="G7" s="107"/>
      <c r="H7" s="134"/>
      <c r="I7" s="132"/>
    </row>
    <row r="8" spans="1:9" s="1" customFormat="1" x14ac:dyDescent="0.25">
      <c r="A8" s="54"/>
      <c r="B8" s="54"/>
      <c r="C8" s="54"/>
      <c r="D8" s="191"/>
      <c r="E8" s="107"/>
      <c r="F8" s="107"/>
      <c r="G8" s="107"/>
      <c r="H8" s="134"/>
      <c r="I8" s="132"/>
    </row>
    <row r="9" spans="1:9" s="1" customFormat="1" x14ac:dyDescent="0.25">
      <c r="A9" s="54"/>
      <c r="B9" s="54"/>
      <c r="C9" s="54"/>
      <c r="D9" s="191"/>
      <c r="E9" s="107"/>
      <c r="F9" s="107"/>
      <c r="G9" s="107"/>
      <c r="H9" s="134"/>
      <c r="I9" s="132"/>
    </row>
    <row r="10" spans="1:9" s="1" customFormat="1" x14ac:dyDescent="0.25">
      <c r="A10" s="54"/>
      <c r="B10" s="54"/>
      <c r="C10" s="54"/>
      <c r="D10" s="191"/>
      <c r="E10" s="107"/>
      <c r="F10" s="107"/>
      <c r="G10" s="107"/>
      <c r="H10" s="134"/>
      <c r="I10" s="132"/>
    </row>
    <row r="11" spans="1:9" s="1" customFormat="1" x14ac:dyDescent="0.25">
      <c r="A11" s="54"/>
      <c r="B11" s="54"/>
      <c r="C11" s="54"/>
      <c r="D11" s="191"/>
      <c r="E11" s="107"/>
      <c r="F11" s="107"/>
      <c r="G11" s="107"/>
      <c r="H11" s="134"/>
      <c r="I11" s="132"/>
    </row>
    <row r="12" spans="1:9" s="1" customFormat="1" x14ac:dyDescent="0.25">
      <c r="A12" s="54"/>
      <c r="B12" s="54"/>
      <c r="C12" s="54"/>
      <c r="D12" s="191"/>
      <c r="E12" s="107"/>
      <c r="F12" s="107"/>
      <c r="G12" s="107"/>
      <c r="H12" s="134"/>
      <c r="I12" s="132"/>
    </row>
    <row r="13" spans="1:9" s="1" customFormat="1" x14ac:dyDescent="0.25">
      <c r="A13" s="54"/>
      <c r="B13" s="54"/>
      <c r="C13" s="54"/>
      <c r="D13" s="191"/>
      <c r="E13" s="107"/>
      <c r="F13" s="107"/>
      <c r="G13" s="107"/>
      <c r="H13" s="134"/>
      <c r="I13" s="132"/>
    </row>
    <row r="14" spans="1:9" s="1" customFormat="1" x14ac:dyDescent="0.25">
      <c r="A14" s="54"/>
      <c r="B14" s="54"/>
      <c r="C14" s="54"/>
      <c r="D14" s="191"/>
      <c r="E14" s="107"/>
      <c r="F14" s="107"/>
      <c r="G14" s="107"/>
      <c r="H14" s="134"/>
      <c r="I14" s="132"/>
    </row>
    <row r="15" spans="1:9" s="1" customFormat="1" x14ac:dyDescent="0.25">
      <c r="A15" s="54"/>
      <c r="B15" s="54"/>
      <c r="C15" s="54"/>
      <c r="D15" s="191"/>
      <c r="E15" s="107"/>
      <c r="F15" s="107"/>
      <c r="G15" s="107"/>
      <c r="H15" s="134"/>
      <c r="I15" s="132"/>
    </row>
    <row r="16" spans="1:9" s="1" customFormat="1" x14ac:dyDescent="0.25">
      <c r="A16" s="54"/>
      <c r="B16" s="54"/>
      <c r="C16" s="54"/>
      <c r="D16" s="191"/>
      <c r="E16" s="107"/>
      <c r="F16" s="107"/>
      <c r="G16" s="107"/>
      <c r="H16" s="134"/>
      <c r="I16" s="132"/>
    </row>
    <row r="17" spans="1:9" s="1" customFormat="1" x14ac:dyDescent="0.25">
      <c r="A17" s="54"/>
      <c r="B17" s="54"/>
      <c r="C17" s="54"/>
      <c r="D17" s="191"/>
      <c r="E17" s="107"/>
      <c r="F17" s="107"/>
      <c r="G17" s="107"/>
      <c r="H17" s="134"/>
      <c r="I17" s="132"/>
    </row>
    <row r="18" spans="1:9" s="1" customFormat="1" x14ac:dyDescent="0.25">
      <c r="A18" s="54"/>
      <c r="B18" s="54"/>
      <c r="C18" s="54"/>
      <c r="D18" s="191"/>
      <c r="E18" s="107"/>
      <c r="F18" s="107"/>
      <c r="G18" s="107"/>
      <c r="H18" s="134"/>
      <c r="I18" s="132"/>
    </row>
    <row r="19" spans="1:9" s="1" customFormat="1" x14ac:dyDescent="0.25">
      <c r="A19" s="54"/>
      <c r="B19" s="54"/>
      <c r="C19" s="54"/>
      <c r="D19" s="191"/>
      <c r="E19" s="107"/>
      <c r="F19" s="107"/>
      <c r="G19" s="107"/>
      <c r="H19" s="134"/>
      <c r="I19" s="132"/>
    </row>
    <row r="20" spans="1:9" s="1" customFormat="1" x14ac:dyDescent="0.25">
      <c r="A20" s="54"/>
      <c r="B20" s="54"/>
      <c r="C20" s="54"/>
      <c r="D20" s="191"/>
      <c r="E20" s="107"/>
      <c r="F20" s="107"/>
      <c r="G20" s="107"/>
      <c r="H20" s="134"/>
      <c r="I20" s="132"/>
    </row>
    <row r="21" spans="1:9" s="1" customFormat="1" x14ac:dyDescent="0.25">
      <c r="A21" s="54"/>
      <c r="B21" s="54"/>
      <c r="C21" s="54"/>
      <c r="D21" s="191"/>
      <c r="E21" s="107"/>
      <c r="F21" s="107"/>
      <c r="G21" s="107"/>
      <c r="H21" s="134"/>
      <c r="I21" s="132"/>
    </row>
    <row r="22" spans="1:9" s="1" customFormat="1" x14ac:dyDescent="0.25">
      <c r="A22" s="54"/>
      <c r="B22" s="54"/>
      <c r="C22" s="54"/>
      <c r="D22" s="191"/>
      <c r="E22" s="107"/>
      <c r="F22" s="107"/>
      <c r="G22" s="107"/>
      <c r="H22" s="134"/>
      <c r="I22" s="132"/>
    </row>
    <row r="23" spans="1:9" s="1" customFormat="1" ht="14.4" customHeight="1" x14ac:dyDescent="0.25">
      <c r="A23" s="54"/>
      <c r="B23" s="54"/>
      <c r="C23" s="54"/>
      <c r="D23" s="191"/>
      <c r="E23" s="107"/>
      <c r="F23" s="107"/>
      <c r="G23" s="107"/>
      <c r="H23" s="134"/>
      <c r="I23" s="132"/>
    </row>
    <row r="24" spans="1:9" s="1" customFormat="1" ht="14.4" customHeight="1" x14ac:dyDescent="0.25">
      <c r="A24" s="54"/>
      <c r="B24" s="54"/>
      <c r="C24" s="54"/>
      <c r="D24" s="191"/>
      <c r="E24" s="107"/>
      <c r="F24" s="107"/>
      <c r="G24" s="107"/>
      <c r="H24" s="134"/>
      <c r="I24" s="132"/>
    </row>
    <row r="25" spans="1:9" s="1" customFormat="1" ht="14.4" customHeight="1" x14ac:dyDescent="0.25">
      <c r="A25" s="54"/>
      <c r="B25" s="54"/>
      <c r="C25" s="54"/>
      <c r="D25" s="191"/>
      <c r="E25" s="107"/>
      <c r="F25" s="107"/>
      <c r="G25" s="107"/>
      <c r="H25" s="134"/>
      <c r="I25" s="132"/>
    </row>
    <row r="26" spans="1:9" s="1" customFormat="1" x14ac:dyDescent="0.25">
      <c r="A26" s="54"/>
      <c r="B26" s="54"/>
      <c r="C26" s="54"/>
      <c r="D26" s="191"/>
      <c r="E26" s="107"/>
      <c r="F26" s="107"/>
      <c r="G26" s="107"/>
      <c r="H26" s="134"/>
      <c r="I26" s="132"/>
    </row>
    <row r="27" spans="1:9" s="1" customFormat="1" x14ac:dyDescent="0.25">
      <c r="A27" s="54"/>
      <c r="B27" s="54"/>
      <c r="C27" s="54"/>
      <c r="D27" s="191"/>
      <c r="E27" s="107"/>
      <c r="F27" s="107"/>
      <c r="G27" s="107"/>
      <c r="H27" s="134"/>
      <c r="I27" s="132"/>
    </row>
    <row r="28" spans="1:9" s="1" customFormat="1" x14ac:dyDescent="0.25">
      <c r="A28" s="54"/>
      <c r="B28" s="54"/>
      <c r="C28" s="54"/>
      <c r="D28" s="191"/>
      <c r="E28" s="107"/>
      <c r="F28" s="107"/>
      <c r="G28" s="107"/>
      <c r="H28" s="134"/>
      <c r="I28" s="132"/>
    </row>
    <row r="29" spans="1:9" s="1" customFormat="1" x14ac:dyDescent="0.25">
      <c r="A29" s="54"/>
      <c r="B29" s="54"/>
      <c r="C29" s="54"/>
      <c r="D29" s="191"/>
      <c r="E29" s="107"/>
      <c r="F29" s="107"/>
      <c r="G29" s="107"/>
      <c r="H29" s="134"/>
      <c r="I29" s="132"/>
    </row>
    <row r="30" spans="1:9" s="1" customFormat="1" x14ac:dyDescent="0.25">
      <c r="A30" s="54"/>
      <c r="B30" s="54"/>
      <c r="C30" s="54"/>
      <c r="D30" s="191"/>
      <c r="E30" s="107"/>
      <c r="F30" s="107"/>
      <c r="G30" s="107"/>
      <c r="H30" s="134"/>
      <c r="I30" s="132"/>
    </row>
    <row r="31" spans="1:9" s="1" customFormat="1" x14ac:dyDescent="0.25">
      <c r="A31" s="54"/>
      <c r="B31" s="54"/>
      <c r="C31" s="54"/>
      <c r="D31" s="191"/>
      <c r="E31" s="107"/>
      <c r="F31" s="107"/>
      <c r="G31" s="107"/>
      <c r="H31" s="134"/>
      <c r="I31" s="132"/>
    </row>
    <row r="32" spans="1:9" s="1" customFormat="1" x14ac:dyDescent="0.25">
      <c r="A32" s="54"/>
      <c r="B32" s="54"/>
      <c r="C32" s="54"/>
      <c r="D32" s="191"/>
      <c r="E32" s="107"/>
      <c r="F32" s="107"/>
      <c r="G32" s="107"/>
      <c r="H32" s="134"/>
      <c r="I32" s="132"/>
    </row>
    <row r="33" spans="1:9" s="1" customFormat="1" ht="14.4" customHeight="1" x14ac:dyDescent="0.25">
      <c r="A33" s="54"/>
      <c r="B33" s="54"/>
      <c r="C33" s="54"/>
      <c r="D33" s="191"/>
      <c r="E33" s="107"/>
      <c r="F33" s="107"/>
      <c r="G33" s="107"/>
      <c r="H33" s="134"/>
      <c r="I33" s="132"/>
    </row>
    <row r="34" spans="1:9" s="203" customFormat="1" ht="16.8" customHeight="1" x14ac:dyDescent="0.25">
      <c r="A34" s="196"/>
      <c r="B34" s="196"/>
      <c r="C34" s="204"/>
      <c r="D34" s="301" t="s">
        <v>425</v>
      </c>
      <c r="E34" s="301" t="s">
        <v>426</v>
      </c>
      <c r="F34" s="301" t="s">
        <v>427</v>
      </c>
      <c r="G34" s="301" t="s">
        <v>428</v>
      </c>
      <c r="H34" s="301" t="s">
        <v>46</v>
      </c>
      <c r="I34" s="202"/>
    </row>
    <row r="35" spans="1:9" s="1" customFormat="1" ht="15" customHeight="1" x14ac:dyDescent="0.25">
      <c r="A35" s="54"/>
      <c r="B35" s="54"/>
      <c r="C35" s="231" t="s">
        <v>429</v>
      </c>
      <c r="D35" s="302">
        <v>1.5460391999999937E-2</v>
      </c>
      <c r="E35" s="302">
        <v>1.5460391999999937E-2</v>
      </c>
      <c r="F35" s="302">
        <v>1.5460391999999937E-2</v>
      </c>
      <c r="G35" s="302">
        <v>1.5460391999999937E-2</v>
      </c>
      <c r="H35" s="216">
        <f>SUM(D35:G35)</f>
        <v>6.184156799999975E-2</v>
      </c>
      <c r="I35" s="134"/>
    </row>
    <row r="36" spans="1:9" s="1" customFormat="1" ht="15" customHeight="1" x14ac:dyDescent="0.25">
      <c r="A36" s="54"/>
      <c r="B36" s="54"/>
      <c r="C36" s="231" t="s">
        <v>430</v>
      </c>
      <c r="D36" s="302">
        <v>2.0144999999999989E-3</v>
      </c>
      <c r="E36" s="302">
        <v>2.0144999999999989E-3</v>
      </c>
      <c r="F36" s="302">
        <v>2.0144999999999989E-3</v>
      </c>
      <c r="G36" s="302">
        <v>2.0144999999999989E-3</v>
      </c>
      <c r="H36" s="216">
        <f>SUM(D36:G36)</f>
        <v>8.0579999999999957E-3</v>
      </c>
      <c r="I36" s="135"/>
    </row>
    <row r="37" spans="1:9" s="1" customFormat="1" ht="15" customHeight="1" x14ac:dyDescent="0.25">
      <c r="A37" s="54"/>
      <c r="B37" s="54"/>
      <c r="C37" s="231" t="s">
        <v>431</v>
      </c>
      <c r="D37" s="302">
        <v>4.6210800000012764E-4</v>
      </c>
      <c r="E37" s="302">
        <v>4.2108000000207202E-5</v>
      </c>
      <c r="F37" s="302">
        <v>4.6210800000012764E-4</v>
      </c>
      <c r="G37" s="302">
        <v>4.2108000000207202E-5</v>
      </c>
      <c r="H37" s="216">
        <f>SUM(D37:G37)</f>
        <v>1.0084320000006697E-3</v>
      </c>
      <c r="I37" s="135"/>
    </row>
    <row r="38" spans="1:9" s="1" customFormat="1" ht="6" customHeight="1" x14ac:dyDescent="0.25">
      <c r="A38" s="54"/>
      <c r="B38" s="54"/>
      <c r="C38" s="54"/>
      <c r="D38" s="140"/>
      <c r="E38" s="140"/>
      <c r="F38" s="140"/>
      <c r="G38" s="140"/>
      <c r="H38" s="134"/>
      <c r="I38" s="135"/>
    </row>
    <row r="39" spans="1:9" s="1" customFormat="1" x14ac:dyDescent="0.25">
      <c r="A39" s="54"/>
      <c r="B39" s="51"/>
      <c r="C39" s="51" t="s">
        <v>46</v>
      </c>
      <c r="D39" s="131">
        <f>SUM(D35:D37)</f>
        <v>1.7937000000000064E-2</v>
      </c>
      <c r="E39" s="131">
        <f>SUM(E35:E37)</f>
        <v>1.7517000000000144E-2</v>
      </c>
      <c r="F39" s="131">
        <f>SUM(F35:F37)</f>
        <v>1.7937000000000064E-2</v>
      </c>
      <c r="G39" s="131">
        <f>SUM(G35:G37)</f>
        <v>1.7517000000000144E-2</v>
      </c>
      <c r="H39" s="189">
        <f>SUM(H35:H37)</f>
        <v>7.0908000000000415E-2</v>
      </c>
      <c r="I39" s="135"/>
    </row>
    <row r="40" spans="1:9" s="1" customFormat="1" x14ac:dyDescent="0.25">
      <c r="A40" s="54"/>
      <c r="B40" s="51"/>
      <c r="C40" s="51"/>
      <c r="D40" s="189"/>
      <c r="E40" s="189"/>
      <c r="F40" s="189"/>
      <c r="G40" s="189"/>
      <c r="H40" s="189"/>
      <c r="I40" s="135"/>
    </row>
    <row r="41" spans="1:9" s="1" customFormat="1" x14ac:dyDescent="0.25">
      <c r="A41" s="54"/>
      <c r="B41" s="51"/>
      <c r="C41" s="51"/>
      <c r="D41" s="189"/>
      <c r="E41" s="189"/>
      <c r="F41" s="189"/>
      <c r="G41" s="189"/>
      <c r="H41" s="189"/>
      <c r="I41" s="135"/>
    </row>
    <row r="42" spans="1:9" s="1" customFormat="1" x14ac:dyDescent="0.25">
      <c r="A42" s="54"/>
      <c r="B42" s="51"/>
      <c r="C42" s="51"/>
      <c r="D42" s="189"/>
      <c r="E42" s="189"/>
      <c r="F42" s="189"/>
      <c r="G42" s="189"/>
      <c r="H42" s="189"/>
      <c r="I42" s="135"/>
    </row>
    <row r="43" spans="1:9" s="1" customFormat="1" x14ac:dyDescent="0.25">
      <c r="A43" s="54"/>
      <c r="B43" s="51"/>
      <c r="C43" s="51"/>
      <c r="D43" s="189"/>
      <c r="E43" s="189"/>
      <c r="F43" s="189"/>
      <c r="G43" s="189"/>
      <c r="H43" s="189"/>
      <c r="I43" s="135"/>
    </row>
    <row r="44" spans="1:9" s="1" customFormat="1" x14ac:dyDescent="0.25">
      <c r="A44" s="54"/>
      <c r="B44" s="51"/>
      <c r="C44" s="51"/>
      <c r="D44" s="189"/>
      <c r="E44" s="189"/>
      <c r="F44" s="189"/>
      <c r="G44" s="189"/>
      <c r="H44" s="189"/>
      <c r="I44" s="135"/>
    </row>
    <row r="45" spans="1:9" s="1" customFormat="1" x14ac:dyDescent="0.25">
      <c r="A45" s="54"/>
      <c r="B45" s="51"/>
      <c r="C45" s="51"/>
      <c r="D45" s="189"/>
      <c r="E45" s="189"/>
      <c r="F45" s="189"/>
      <c r="G45" s="189"/>
      <c r="H45" s="189"/>
      <c r="I45" s="135"/>
    </row>
    <row r="46" spans="1:9" s="1" customFormat="1" x14ac:dyDescent="0.25">
      <c r="A46" s="54"/>
      <c r="B46" s="51"/>
      <c r="C46" s="51"/>
      <c r="D46" s="189"/>
      <c r="E46" s="189"/>
      <c r="F46" s="189"/>
      <c r="G46" s="189"/>
      <c r="H46" s="189"/>
      <c r="I46" s="135"/>
    </row>
    <row r="47" spans="1:9" s="1" customFormat="1" x14ac:dyDescent="0.25">
      <c r="A47" s="54"/>
      <c r="B47" s="51"/>
      <c r="C47" s="51"/>
      <c r="D47" s="189"/>
      <c r="E47" s="189"/>
      <c r="F47" s="189"/>
      <c r="G47" s="189"/>
      <c r="H47" s="189"/>
      <c r="I47" s="135"/>
    </row>
    <row r="48" spans="1:9" s="21" customFormat="1" ht="13.8" x14ac:dyDescent="0.25">
      <c r="A48" s="96" t="s">
        <v>16</v>
      </c>
      <c r="B48" s="96"/>
      <c r="C48" s="96"/>
      <c r="D48" s="96"/>
      <c r="E48" s="96"/>
      <c r="F48" s="96"/>
      <c r="G48" s="96"/>
      <c r="H48" s="129"/>
      <c r="I48" s="129"/>
    </row>
    <row r="51" spans="5:7" x14ac:dyDescent="0.25">
      <c r="E51" s="303"/>
      <c r="F51" s="303"/>
      <c r="G51" s="303"/>
    </row>
  </sheetData>
  <conditionalFormatting sqref="E34:G34">
    <cfRule type="cellIs" dxfId="4" priority="5" operator="equal">
      <formula>0</formula>
    </cfRule>
  </conditionalFormatting>
  <conditionalFormatting sqref="D34">
    <cfRule type="cellIs" dxfId="3" priority="4" operator="equal">
      <formula>0</formula>
    </cfRule>
  </conditionalFormatting>
  <conditionalFormatting sqref="H34">
    <cfRule type="cellIs" dxfId="2" priority="3" operator="equal">
      <formula>0</formula>
    </cfRule>
  </conditionalFormatting>
  <conditionalFormatting sqref="D35:H47">
    <cfRule type="cellIs" dxfId="1" priority="2" operator="equal">
      <formula>0</formula>
    </cfRule>
  </conditionalFormatting>
  <conditionalFormatting sqref="C34">
    <cfRule type="cellIs" dxfId="0" priority="1" operator="equal">
      <formula>0</formula>
    </cfRule>
  </conditionalFormatting>
  <pageMargins left="0.70866141732283472" right="0.70866141732283472" top="0.74803149606299213" bottom="0.74803149606299213" header="0.31496062992125984" footer="0.31496062992125984"/>
  <pageSetup paperSize="9" scale="86" orientation="portrait" r:id="rId1"/>
  <headerFooter>
    <oddHeader>&amp;L&amp;F
&amp;CSheet: &amp;A&amp;ROFFICIAL</oddHeader>
    <oddFooter>&amp;LPrinted on &amp;D at &amp;T&amp;CPage &amp;P of &amp;N&amp;ROfwat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0" customWidth="1"/>
    <col min="2" max="2" width="3.59765625" style="280" customWidth="1"/>
    <col min="3" max="3" width="54.19921875" style="282" bestFit="1" customWidth="1"/>
    <col min="4" max="4" width="39" style="282" customWidth="1"/>
    <col min="5" max="5" width="16" style="282" customWidth="1"/>
    <col min="6" max="6" width="15" style="282" customWidth="1"/>
    <col min="7" max="7" width="0" style="280" hidden="1" customWidth="1"/>
    <col min="8" max="16383" width="8" style="280" hidden="1"/>
    <col min="16384" max="16384" width="7.8984375" style="280" hidden="1" customWidth="1"/>
  </cols>
  <sheetData>
    <row r="1" spans="1:6" s="265" customFormat="1" ht="33" customHeight="1" x14ac:dyDescent="0.25">
      <c r="A1" s="263" t="str">
        <f ca="1" xml:space="preserve"> RIGHT(CELL("filename", $A$1), LEN(CELL("filename", $A$1)) - SEARCH("]", CELL("filename", $A$1)))</f>
        <v>Change log</v>
      </c>
      <c r="B1" s="264"/>
      <c r="C1" s="264"/>
      <c r="D1" s="264"/>
      <c r="E1" s="264"/>
      <c r="F1" s="264"/>
    </row>
    <row r="2" spans="1:6" s="267" customFormat="1" ht="18" customHeight="1" x14ac:dyDescent="0.25">
      <c r="A2" s="266" t="s">
        <v>307</v>
      </c>
      <c r="B2" s="266" t="s">
        <v>308</v>
      </c>
      <c r="C2" s="266" t="s">
        <v>309</v>
      </c>
      <c r="D2" s="266" t="s">
        <v>310</v>
      </c>
      <c r="E2" s="266" t="s">
        <v>311</v>
      </c>
      <c r="F2" s="266" t="s">
        <v>312</v>
      </c>
    </row>
    <row r="3" spans="1:6" s="272" customFormat="1" ht="18.600000000000001" customHeight="1" x14ac:dyDescent="0.25">
      <c r="A3" s="268" t="s">
        <v>313</v>
      </c>
      <c r="B3" s="269">
        <v>1</v>
      </c>
      <c r="C3" s="270" t="s">
        <v>314</v>
      </c>
      <c r="D3" s="270" t="s">
        <v>315</v>
      </c>
      <c r="E3" s="270"/>
      <c r="F3" s="271"/>
    </row>
    <row r="4" spans="1:6" s="267" customFormat="1" ht="72" customHeight="1" x14ac:dyDescent="0.25">
      <c r="A4" s="273" t="s">
        <v>316</v>
      </c>
      <c r="B4" s="274">
        <v>2</v>
      </c>
      <c r="C4" s="275" t="s">
        <v>317</v>
      </c>
      <c r="D4" s="275" t="s">
        <v>318</v>
      </c>
      <c r="E4" s="275" t="s">
        <v>319</v>
      </c>
      <c r="F4" s="276"/>
    </row>
    <row r="5" spans="1:6" s="267" customFormat="1" ht="31.2" customHeight="1" x14ac:dyDescent="0.25">
      <c r="A5" s="273" t="s">
        <v>370</v>
      </c>
      <c r="B5" s="274">
        <v>3</v>
      </c>
      <c r="C5" s="275" t="s">
        <v>373</v>
      </c>
      <c r="D5" s="275" t="s">
        <v>371</v>
      </c>
      <c r="E5" s="275" t="s">
        <v>372</v>
      </c>
      <c r="F5" s="276"/>
    </row>
    <row r="6" spans="1:6" x14ac:dyDescent="0.25">
      <c r="A6" s="277"/>
      <c r="B6" s="278"/>
      <c r="C6" s="279"/>
      <c r="D6" s="279"/>
      <c r="E6" s="279"/>
      <c r="F6" s="279"/>
    </row>
    <row r="7" spans="1:6" ht="15" customHeight="1" x14ac:dyDescent="0.25">
      <c r="A7" s="100" t="s">
        <v>16</v>
      </c>
      <c r="B7" s="100"/>
      <c r="C7" s="100"/>
      <c r="D7" s="100"/>
      <c r="E7" s="100"/>
      <c r="F7" s="100"/>
    </row>
    <row r="8" spans="1:6" x14ac:dyDescent="0.25">
      <c r="A8" s="277"/>
      <c r="B8" s="278"/>
      <c r="C8" s="279"/>
      <c r="D8" s="279"/>
      <c r="E8" s="279"/>
      <c r="F8" s="279"/>
    </row>
    <row r="9" spans="1:6" x14ac:dyDescent="0.25">
      <c r="A9" s="277"/>
      <c r="B9" s="278"/>
      <c r="C9" s="279"/>
      <c r="D9" s="279"/>
      <c r="E9" s="279"/>
      <c r="F9" s="279"/>
    </row>
    <row r="10" spans="1:6" x14ac:dyDescent="0.25">
      <c r="A10" s="277"/>
      <c r="B10" s="278"/>
      <c r="C10" s="279"/>
      <c r="D10" s="279"/>
      <c r="E10" s="279"/>
      <c r="F10" s="279"/>
    </row>
    <row r="11" spans="1:6" x14ac:dyDescent="0.25">
      <c r="A11" s="277"/>
      <c r="B11" s="278"/>
      <c r="C11" s="279"/>
      <c r="D11" s="279"/>
      <c r="E11" s="279"/>
      <c r="F11" s="279"/>
    </row>
    <row r="12" spans="1:6" x14ac:dyDescent="0.25">
      <c r="A12" s="277"/>
      <c r="B12" s="278"/>
      <c r="C12" s="279"/>
      <c r="D12" s="279"/>
      <c r="E12" s="279"/>
      <c r="F12" s="279"/>
    </row>
    <row r="13" spans="1:6" x14ac:dyDescent="0.25">
      <c r="A13" s="277"/>
      <c r="B13" s="278"/>
      <c r="C13" s="279"/>
      <c r="D13" s="279"/>
      <c r="E13" s="279"/>
      <c r="F13" s="279"/>
    </row>
    <row r="14" spans="1:6" x14ac:dyDescent="0.25">
      <c r="A14" s="277"/>
      <c r="B14" s="278"/>
      <c r="C14" s="279"/>
      <c r="D14" s="279"/>
      <c r="E14" s="279"/>
      <c r="F14" s="279"/>
    </row>
    <row r="15" spans="1:6" x14ac:dyDescent="0.25">
      <c r="A15" s="277"/>
      <c r="B15" s="278"/>
      <c r="C15" s="279"/>
      <c r="D15" s="279"/>
      <c r="E15" s="279"/>
      <c r="F15" s="279"/>
    </row>
    <row r="16" spans="1:6" x14ac:dyDescent="0.25">
      <c r="A16" s="281"/>
    </row>
    <row r="17" spans="1:1" x14ac:dyDescent="0.25">
      <c r="A17" s="281"/>
    </row>
    <row r="18" spans="1:1" x14ac:dyDescent="0.25">
      <c r="A18" s="281"/>
    </row>
    <row r="19" spans="1:1" x14ac:dyDescent="0.25">
      <c r="A19" s="281"/>
    </row>
    <row r="20" spans="1:1" x14ac:dyDescent="0.25">
      <c r="A20" s="281"/>
    </row>
    <row r="21" spans="1:1" x14ac:dyDescent="0.25">
      <c r="A21" s="281"/>
    </row>
    <row r="22" spans="1:1" x14ac:dyDescent="0.25">
      <c r="A22" s="281"/>
    </row>
    <row r="23" spans="1:1" x14ac:dyDescent="0.25">
      <c r="A23" s="281"/>
    </row>
    <row r="24" spans="1:1" x14ac:dyDescent="0.25">
      <c r="A24" s="281"/>
    </row>
    <row r="25" spans="1:1" x14ac:dyDescent="0.25">
      <c r="A25" s="281"/>
    </row>
    <row r="26" spans="1:1" x14ac:dyDescent="0.25">
      <c r="A26" s="281"/>
    </row>
    <row r="27" spans="1:1" x14ac:dyDescent="0.25">
      <c r="A27" s="281"/>
    </row>
    <row r="28" spans="1:1" x14ac:dyDescent="0.25">
      <c r="A28" s="281"/>
    </row>
    <row r="29" spans="1:1" x14ac:dyDescent="0.25">
      <c r="A29" s="281"/>
    </row>
    <row r="30" spans="1:1" x14ac:dyDescent="0.25">
      <c r="A30" s="281"/>
    </row>
    <row r="31" spans="1:1" x14ac:dyDescent="0.25">
      <c r="A31" s="281"/>
    </row>
    <row r="32" spans="1:1" x14ac:dyDescent="0.25">
      <c r="A32" s="281"/>
    </row>
    <row r="33" spans="1:1" x14ac:dyDescent="0.25">
      <c r="A33" s="281"/>
    </row>
    <row r="34" spans="1:1" x14ac:dyDescent="0.25">
      <c r="A34" s="281"/>
    </row>
    <row r="35" spans="1:1" x14ac:dyDescent="0.25">
      <c r="A35" s="281"/>
    </row>
    <row r="36" spans="1:1" x14ac:dyDescent="0.25">
      <c r="A36" s="281"/>
    </row>
    <row r="37" spans="1:1" x14ac:dyDescent="0.25">
      <c r="A37" s="281"/>
    </row>
    <row r="38" spans="1:1" x14ac:dyDescent="0.25">
      <c r="A38" s="281"/>
    </row>
    <row r="39" spans="1:1" x14ac:dyDescent="0.25">
      <c r="A39" s="281"/>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2"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3"/>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4" t="str">
        <f ca="1" xml:space="preserve"> RIGHT(CELL("filename", $A$1), LEN(CELL("filename", $A$1)) - SEARCH("]", CELL("filename", $A$1)))</f>
        <v>ToC</v>
      </c>
      <c r="B1" s="285"/>
      <c r="C1" s="83"/>
      <c r="D1" s="83"/>
      <c r="E1" s="83"/>
      <c r="F1" s="83"/>
      <c r="G1" s="83"/>
      <c r="H1" s="83"/>
    </row>
    <row r="2" spans="1:8" ht="9" customHeight="1" x14ac:dyDescent="0.25"/>
    <row r="3" spans="1:8" s="286" customFormat="1" ht="18" customHeight="1" x14ac:dyDescent="0.25">
      <c r="B3" s="287" t="s">
        <v>320</v>
      </c>
      <c r="D3" s="288" t="s">
        <v>30</v>
      </c>
      <c r="F3" s="289" t="s">
        <v>255</v>
      </c>
      <c r="H3" s="290"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19921875" bestFit="1" customWidth="1"/>
    <col min="3" max="3" width="171.8984375" customWidth="1"/>
    <col min="4" max="4" width="5.19921875" bestFit="1" customWidth="1"/>
    <col min="5" max="5" width="17.59765625" bestFit="1" customWidth="1"/>
    <col min="6" max="6" width="8.19921875" style="304"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4" t="s">
        <v>212</v>
      </c>
    </row>
    <row r="3" spans="1:6" ht="6.6" customHeight="1" x14ac:dyDescent="0.25"/>
    <row r="4" spans="1:6" ht="15.6" customHeight="1" x14ac:dyDescent="0.25">
      <c r="F4" s="304" t="s">
        <v>213</v>
      </c>
    </row>
    <row r="5" spans="1:6" ht="15.6" customHeight="1" x14ac:dyDescent="0.25">
      <c r="F5" s="304" t="s">
        <v>363</v>
      </c>
    </row>
    <row r="6" spans="1:6" ht="15.6" customHeight="1" x14ac:dyDescent="0.25">
      <c r="F6" s="304" t="s">
        <v>215</v>
      </c>
    </row>
    <row r="7" spans="1:6" ht="15" customHeight="1" x14ac:dyDescent="0.25">
      <c r="A7" t="s">
        <v>205</v>
      </c>
      <c r="B7" t="s">
        <v>384</v>
      </c>
      <c r="C7" t="s">
        <v>385</v>
      </c>
      <c r="D7" t="s">
        <v>218</v>
      </c>
      <c r="E7" t="s">
        <v>213</v>
      </c>
      <c r="F7" s="305">
        <v>0</v>
      </c>
    </row>
    <row r="8" spans="1:6" ht="15" customHeight="1" x14ac:dyDescent="0.25">
      <c r="A8" t="s">
        <v>205</v>
      </c>
      <c r="B8" t="s">
        <v>386</v>
      </c>
      <c r="C8" t="s">
        <v>387</v>
      </c>
      <c r="D8" t="s">
        <v>218</v>
      </c>
      <c r="E8" t="s">
        <v>213</v>
      </c>
      <c r="F8" s="305">
        <v>0</v>
      </c>
    </row>
    <row r="9" spans="1:6" ht="15" customHeight="1" x14ac:dyDescent="0.25">
      <c r="A9" t="s">
        <v>205</v>
      </c>
      <c r="B9" t="s">
        <v>388</v>
      </c>
      <c r="C9" t="s">
        <v>389</v>
      </c>
      <c r="D9" t="s">
        <v>218</v>
      </c>
      <c r="E9" t="s">
        <v>213</v>
      </c>
      <c r="F9" s="305">
        <v>0</v>
      </c>
    </row>
    <row r="10" spans="1:6" ht="15" customHeight="1" x14ac:dyDescent="0.25">
      <c r="A10" t="s">
        <v>205</v>
      </c>
      <c r="B10" t="s">
        <v>390</v>
      </c>
      <c r="C10" t="s">
        <v>391</v>
      </c>
      <c r="D10" t="s">
        <v>218</v>
      </c>
      <c r="E10" t="s">
        <v>213</v>
      </c>
      <c r="F10" s="305">
        <v>0</v>
      </c>
    </row>
    <row r="11" spans="1:6" ht="15" customHeight="1" x14ac:dyDescent="0.25">
      <c r="A11" t="s">
        <v>205</v>
      </c>
      <c r="B11" t="s">
        <v>392</v>
      </c>
      <c r="C11" t="s">
        <v>393</v>
      </c>
      <c r="D11" t="s">
        <v>218</v>
      </c>
      <c r="E11" t="s">
        <v>213</v>
      </c>
      <c r="F11" s="305">
        <v>0</v>
      </c>
    </row>
    <row r="12" spans="1:6" ht="15" customHeight="1" x14ac:dyDescent="0.25">
      <c r="A12" t="s">
        <v>205</v>
      </c>
      <c r="B12" t="s">
        <v>394</v>
      </c>
      <c r="C12" t="s">
        <v>395</v>
      </c>
      <c r="D12" t="s">
        <v>218</v>
      </c>
      <c r="E12" t="s">
        <v>213</v>
      </c>
      <c r="F12" s="305">
        <v>0</v>
      </c>
    </row>
    <row r="13" spans="1:6" ht="15" customHeight="1" x14ac:dyDescent="0.25">
      <c r="A13" t="s">
        <v>205</v>
      </c>
      <c r="B13" t="s">
        <v>396</v>
      </c>
      <c r="C13" t="s">
        <v>397</v>
      </c>
      <c r="D13" t="s">
        <v>218</v>
      </c>
      <c r="E13" t="s">
        <v>213</v>
      </c>
      <c r="F13" s="305">
        <v>0</v>
      </c>
    </row>
    <row r="14" spans="1:6" ht="15" customHeight="1" x14ac:dyDescent="0.25">
      <c r="A14" t="s">
        <v>205</v>
      </c>
      <c r="B14" t="s">
        <v>398</v>
      </c>
      <c r="C14" t="s">
        <v>399</v>
      </c>
      <c r="D14" t="s">
        <v>218</v>
      </c>
      <c r="E14" t="s">
        <v>213</v>
      </c>
      <c r="F14" s="305">
        <v>0</v>
      </c>
    </row>
    <row r="15" spans="1:6" ht="15" customHeight="1" x14ac:dyDescent="0.25">
      <c r="A15" t="s">
        <v>205</v>
      </c>
      <c r="B15" t="s">
        <v>400</v>
      </c>
      <c r="C15" t="s">
        <v>401</v>
      </c>
      <c r="D15" t="s">
        <v>218</v>
      </c>
      <c r="E15" t="s">
        <v>213</v>
      </c>
      <c r="F15" s="305">
        <v>-0.67</v>
      </c>
    </row>
    <row r="16" spans="1:6" ht="15" customHeight="1" x14ac:dyDescent="0.25">
      <c r="A16" t="s">
        <v>205</v>
      </c>
      <c r="B16" t="s">
        <v>402</v>
      </c>
      <c r="C16" t="s">
        <v>403</v>
      </c>
      <c r="D16" t="s">
        <v>218</v>
      </c>
      <c r="E16" t="s">
        <v>213</v>
      </c>
      <c r="F16" s="305">
        <v>0</v>
      </c>
    </row>
    <row r="17" spans="1:6" ht="15" customHeight="1" x14ac:dyDescent="0.25">
      <c r="A17" t="s">
        <v>205</v>
      </c>
      <c r="B17" t="s">
        <v>404</v>
      </c>
      <c r="C17" t="s">
        <v>405</v>
      </c>
      <c r="D17" t="s">
        <v>218</v>
      </c>
      <c r="E17" t="s">
        <v>213</v>
      </c>
      <c r="F17" s="305">
        <v>0</v>
      </c>
    </row>
    <row r="18" spans="1:6" ht="15" customHeight="1" x14ac:dyDescent="0.25">
      <c r="A18" t="s">
        <v>205</v>
      </c>
      <c r="B18" t="s">
        <v>406</v>
      </c>
      <c r="C18" t="s">
        <v>407</v>
      </c>
      <c r="D18" t="s">
        <v>218</v>
      </c>
      <c r="E18" t="s">
        <v>213</v>
      </c>
      <c r="F18" s="305">
        <v>-0.33300000000000002</v>
      </c>
    </row>
    <row r="19" spans="1:6" ht="15" customHeight="1" x14ac:dyDescent="0.25">
      <c r="A19" t="s">
        <v>205</v>
      </c>
      <c r="B19" t="s">
        <v>408</v>
      </c>
      <c r="C19" t="s">
        <v>409</v>
      </c>
      <c r="D19" t="s">
        <v>218</v>
      </c>
      <c r="E19" t="s">
        <v>213</v>
      </c>
      <c r="F19" s="305">
        <v>0</v>
      </c>
    </row>
    <row r="20" spans="1:6" ht="15" customHeight="1" x14ac:dyDescent="0.25">
      <c r="A20" t="s">
        <v>205</v>
      </c>
      <c r="B20" t="s">
        <v>410</v>
      </c>
      <c r="C20" t="s">
        <v>411</v>
      </c>
      <c r="D20" t="s">
        <v>218</v>
      </c>
      <c r="E20" t="s">
        <v>213</v>
      </c>
      <c r="F20" s="305">
        <v>-1.0029999999999999</v>
      </c>
    </row>
    <row r="21" spans="1:6" ht="15" customHeight="1" x14ac:dyDescent="0.25">
      <c r="A21" t="s">
        <v>205</v>
      </c>
      <c r="B21" t="s">
        <v>412</v>
      </c>
      <c r="C21" t="s">
        <v>413</v>
      </c>
      <c r="D21" t="s">
        <v>218</v>
      </c>
      <c r="E21" t="s">
        <v>213</v>
      </c>
      <c r="F21" s="305">
        <v>0</v>
      </c>
    </row>
    <row r="22" spans="1:6" ht="15" customHeight="1" x14ac:dyDescent="0.25">
      <c r="A22" t="s">
        <v>205</v>
      </c>
      <c r="B22" t="s">
        <v>414</v>
      </c>
      <c r="C22" t="s">
        <v>415</v>
      </c>
      <c r="D22" t="s">
        <v>218</v>
      </c>
      <c r="E22" t="s">
        <v>213</v>
      </c>
      <c r="F22" s="305">
        <v>0</v>
      </c>
    </row>
    <row r="23" spans="1:6" ht="15" customHeight="1" x14ac:dyDescent="0.25">
      <c r="A23" t="s">
        <v>205</v>
      </c>
      <c r="B23" t="s">
        <v>416</v>
      </c>
      <c r="C23" t="s">
        <v>417</v>
      </c>
      <c r="D23" t="s">
        <v>218</v>
      </c>
      <c r="E23" t="s">
        <v>213</v>
      </c>
      <c r="F23" s="305">
        <v>0</v>
      </c>
    </row>
    <row r="24" spans="1:6" ht="15" customHeight="1" x14ac:dyDescent="0.25">
      <c r="A24" t="s">
        <v>205</v>
      </c>
      <c r="B24" t="s">
        <v>418</v>
      </c>
      <c r="C24" t="s">
        <v>419</v>
      </c>
      <c r="D24" t="s">
        <v>218</v>
      </c>
      <c r="E24" t="s">
        <v>213</v>
      </c>
      <c r="F24" s="305">
        <v>0</v>
      </c>
    </row>
    <row r="25" spans="1:6" ht="15" customHeight="1" x14ac:dyDescent="0.25">
      <c r="A25" t="s">
        <v>205</v>
      </c>
      <c r="B25" t="s">
        <v>420</v>
      </c>
      <c r="C25" t="s">
        <v>421</v>
      </c>
      <c r="D25" t="s">
        <v>218</v>
      </c>
      <c r="E25" t="s">
        <v>213</v>
      </c>
      <c r="F25" s="305">
        <v>0</v>
      </c>
    </row>
  </sheetData>
  <pageMargins left="0.70866141732283472" right="0.70866141732283472" top="0.74803149606299213" bottom="0.74803149606299213" header="0.31496062992125984" footer="0.31496062992125984"/>
  <pageSetup paperSize="9" scale="54"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7"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Portsmouth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204</v>
      </c>
      <c r="H5" s="107"/>
      <c r="I5" s="54"/>
      <c r="J5" s="111"/>
    </row>
    <row r="6" spans="1:11" s="1" customFormat="1" x14ac:dyDescent="0.25">
      <c r="A6" s="54"/>
      <c r="B6" s="54"/>
      <c r="C6" s="54"/>
      <c r="D6" s="54"/>
      <c r="E6" s="54"/>
      <c r="F6" s="54" t="s">
        <v>38</v>
      </c>
      <c r="G6" s="56" t="str">
        <f>INDEX(Validation!C4:C22, MATCH(G5, Validation!B4:B22, 0))</f>
        <v>PRT</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0</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0</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-0.68751700000000004</v>
      </c>
      <c r="H25" s="107" t="str">
        <f t="shared" si="1"/>
        <v>£m (2012-13 prices)</v>
      </c>
      <c r="I25" s="54"/>
    </row>
    <row r="26" spans="1:9" s="1" customFormat="1" x14ac:dyDescent="0.25">
      <c r="A26" s="54"/>
      <c r="B26" s="54"/>
      <c r="C26" s="54"/>
      <c r="D26" s="54"/>
      <c r="E26" s="54"/>
      <c r="F26" s="112" t="s">
        <v>50</v>
      </c>
      <c r="G26" s="115">
        <f ca="1">INDEX(INDIRECT($G$6),8,6)</f>
        <v>0</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-0.16200000000000001</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-0.84951700000000008</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0</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-0.67</v>
      </c>
      <c r="H56" s="107" t="str">
        <f t="shared" si="4"/>
        <v>£m (2012-13 prices)</v>
      </c>
      <c r="I56" s="54"/>
      <c r="N56" s="245"/>
    </row>
    <row r="57" spans="1:14" s="1" customFormat="1" x14ac:dyDescent="0.25">
      <c r="A57" s="54"/>
      <c r="B57" s="54"/>
      <c r="C57" s="54"/>
      <c r="D57" s="54"/>
      <c r="E57" s="54"/>
      <c r="F57" s="112" t="s">
        <v>50</v>
      </c>
      <c r="G57" s="115">
        <f>F_Inputs!F16</f>
        <v>0</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-0.33300000000000002</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-1.0030000000000001</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6" priority="11" operator="equal">
      <formula>0</formula>
    </cfRule>
  </conditionalFormatting>
  <conditionalFormatting sqref="G101">
    <cfRule type="cellIs" dxfId="35" priority="10" operator="equal">
      <formula>0</formula>
    </cfRule>
  </conditionalFormatting>
  <conditionalFormatting sqref="G115">
    <cfRule type="cellIs" dxfId="34" priority="9" operator="equal">
      <formula>0</formula>
    </cfRule>
  </conditionalFormatting>
  <conditionalFormatting sqref="G129">
    <cfRule type="cellIs" dxfId="33" priority="6" operator="equal">
      <formula>0</formula>
    </cfRule>
  </conditionalFormatting>
  <conditionalFormatting sqref="G143">
    <cfRule type="cellIs" dxfId="32" priority="5" operator="equal">
      <formula>0</formula>
    </cfRule>
  </conditionalFormatting>
  <conditionalFormatting sqref="G157">
    <cfRule type="cellIs" dxfId="31" priority="4" operator="equal">
      <formula>0</formula>
    </cfRule>
  </conditionalFormatting>
  <conditionalFormatting sqref="G144:G156">
    <cfRule type="cellIs" dxfId="30" priority="3" operator="equal">
      <formula>0</formula>
    </cfRule>
  </conditionalFormatting>
  <conditionalFormatting sqref="G15:G71">
    <cfRule type="cellIs" dxfId="29"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3" t="s">
        <v>146</v>
      </c>
      <c r="F20" s="294">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80"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Portsmouth Water</v>
      </c>
      <c r="G1" s="49"/>
      <c r="H1" s="49"/>
      <c r="I1" s="49"/>
      <c r="J1" s="49"/>
      <c r="K1" s="50"/>
      <c r="L1" s="49"/>
      <c r="M1" s="50"/>
      <c r="N1" s="49"/>
      <c r="O1" s="49"/>
      <c r="P1" s="49"/>
      <c r="Q1" s="49"/>
      <c r="R1" s="50" t="str">
        <f>F5</f>
        <v>Portsmouth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Portsmouth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0</v>
      </c>
      <c r="G15" s="230"/>
      <c r="H15" s="216">
        <f>Inputs!G47</f>
        <v>0</v>
      </c>
      <c r="I15" s="229"/>
      <c r="J15" s="217">
        <f t="shared" ref="J15:J38" ca="1" si="0">SUM(H15-F15)</f>
        <v>0</v>
      </c>
      <c r="K15" s="227"/>
      <c r="L15" s="218"/>
      <c r="M15" s="227"/>
      <c r="N15" s="217">
        <f t="shared" ref="N15:N38" si="1">SUM(H15+L15)</f>
        <v>0</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141.6" customHeight="1" x14ac:dyDescent="0.25">
      <c r="A24" s="147"/>
      <c r="B24" s="147"/>
      <c r="C24" s="147"/>
      <c r="D24" s="147"/>
      <c r="E24" s="148" t="s">
        <v>49</v>
      </c>
      <c r="F24" s="258">
        <f ca="1">Inputs!G25</f>
        <v>-0.68751700000000004</v>
      </c>
      <c r="G24" s="221"/>
      <c r="H24" s="258">
        <f>Inputs!G56</f>
        <v>-0.67</v>
      </c>
      <c r="I24" s="220"/>
      <c r="J24" s="259">
        <f t="shared" ca="1" si="0"/>
        <v>1.7517000000000005E-2</v>
      </c>
      <c r="K24" s="221"/>
      <c r="L24" s="260">
        <v>3.415E-2</v>
      </c>
      <c r="M24" s="221"/>
      <c r="N24" s="259">
        <f t="shared" si="1"/>
        <v>-0.63585000000000003</v>
      </c>
      <c r="O24" s="222"/>
      <c r="P24" s="261" t="s">
        <v>422</v>
      </c>
      <c r="Q24" s="222"/>
      <c r="R24" s="261"/>
      <c r="S24" s="222"/>
    </row>
    <row r="25" spans="1:19" s="1" customFormat="1" ht="15" customHeight="1" x14ac:dyDescent="0.25">
      <c r="A25" s="54"/>
      <c r="B25" s="54"/>
      <c r="C25" s="54"/>
      <c r="D25" s="54"/>
      <c r="E25" s="112" t="s">
        <v>50</v>
      </c>
      <c r="F25" s="216">
        <f ca="1">Inputs!G26</f>
        <v>0</v>
      </c>
      <c r="G25" s="130"/>
      <c r="H25" s="216">
        <f>Inputs!G57</f>
        <v>0</v>
      </c>
      <c r="I25" s="131"/>
      <c r="J25" s="217">
        <f t="shared" ca="1" si="0"/>
        <v>0</v>
      </c>
      <c r="K25" s="130"/>
      <c r="L25" s="218"/>
      <c r="M25" s="130"/>
      <c r="N25" s="217">
        <f t="shared" si="1"/>
        <v>0</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224" customFormat="1" ht="45.6" customHeight="1" x14ac:dyDescent="0.25">
      <c r="A27" s="147"/>
      <c r="B27" s="147"/>
      <c r="C27" s="147"/>
      <c r="D27" s="147"/>
      <c r="E27" s="148" t="s">
        <v>52</v>
      </c>
      <c r="F27" s="258">
        <f ca="1">Inputs!G28</f>
        <v>-0.16200000000000001</v>
      </c>
      <c r="G27" s="221"/>
      <c r="H27" s="258">
        <f>Inputs!G59</f>
        <v>-0.33300000000000002</v>
      </c>
      <c r="I27" s="220"/>
      <c r="J27" s="259">
        <f t="shared" ca="1" si="0"/>
        <v>-0.17100000000000001</v>
      </c>
      <c r="K27" s="221"/>
      <c r="L27" s="260">
        <v>2.3370000000000001E-3</v>
      </c>
      <c r="M27" s="221"/>
      <c r="N27" s="259">
        <f t="shared" si="1"/>
        <v>-0.33066300000000004</v>
      </c>
      <c r="O27" s="222"/>
      <c r="P27" s="261" t="s">
        <v>423</v>
      </c>
      <c r="Q27" s="222"/>
      <c r="R27" s="261"/>
      <c r="S27" s="222"/>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-0.84951700000000008</v>
      </c>
      <c r="G30" s="140"/>
      <c r="H30" s="140">
        <f t="shared" ref="H30:N30" si="3">SUM(H23:H29)</f>
        <v>-1.0030000000000001</v>
      </c>
      <c r="I30" s="140"/>
      <c r="J30" s="140">
        <f t="shared" ca="1" si="3"/>
        <v>-0.15348300000000001</v>
      </c>
      <c r="K30" s="140"/>
      <c r="L30" s="140">
        <f t="shared" si="3"/>
        <v>3.6486999999999999E-2</v>
      </c>
      <c r="M30" s="140"/>
      <c r="N30" s="140">
        <f t="shared" si="3"/>
        <v>-0.96651300000000007</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-0.84951700000000008</v>
      </c>
      <c r="G41" s="190"/>
      <c r="H41" s="189">
        <f t="shared" ref="H41:N41" si="5">SUM(H21+H30+H39)</f>
        <v>-1.0030000000000001</v>
      </c>
      <c r="I41" s="190"/>
      <c r="J41" s="190">
        <f t="shared" ca="1" si="5"/>
        <v>-0.15348300000000001</v>
      </c>
      <c r="K41" s="190"/>
      <c r="L41" s="190">
        <f t="shared" si="5"/>
        <v>3.6486999999999999E-2</v>
      </c>
      <c r="M41" s="190"/>
      <c r="N41" s="190">
        <f t="shared" si="5"/>
        <v>-0.96651300000000007</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8" priority="22" operator="equal">
      <formula>0</formula>
    </cfRule>
  </conditionalFormatting>
  <conditionalFormatting sqref="L6">
    <cfRule type="cellIs" dxfId="27" priority="21" operator="equal">
      <formula>0</formula>
    </cfRule>
  </conditionalFormatting>
  <conditionalFormatting sqref="L10">
    <cfRule type="cellIs" dxfId="26" priority="9" operator="equal">
      <formula>0</formula>
    </cfRule>
  </conditionalFormatting>
  <conditionalFormatting sqref="J10">
    <cfRule type="cellIs" dxfId="25" priority="8" operator="equal">
      <formula>0</formula>
    </cfRule>
  </conditionalFormatting>
  <conditionalFormatting sqref="H10">
    <cfRule type="cellIs" dxfId="24" priority="6" operator="equal">
      <formula>0</formula>
    </cfRule>
  </conditionalFormatting>
  <conditionalFormatting sqref="F10">
    <cfRule type="cellIs" dxfId="23" priority="5" operator="equal">
      <formula>0</formula>
    </cfRule>
  </conditionalFormatting>
  <conditionalFormatting sqref="F41:N42 F13:N39">
    <cfRule type="cellIs" dxfId="22" priority="2" operator="equal">
      <formula>0</formula>
    </cfRule>
  </conditionalFormatting>
  <conditionalFormatting sqref="F40:N40">
    <cfRule type="cellIs" dxfId="21"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5-year average ODIs</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2020-11-10T09:11:00Z</dcterms:modified>
  <cp:category/>
  <cp:contentStatus/>
</cp:coreProperties>
</file>