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4" i="48"/>
  <c r="F27" i="48"/>
  <c r="F21" i="48"/>
  <c r="F22" i="48"/>
  <c r="F23" i="48"/>
  <c r="F24" i="48"/>
  <c r="F25" i="48"/>
  <c r="F26" i="48"/>
  <c r="E59" i="32" l="1"/>
  <c r="F37" i="48"/>
  <c r="F29" i="48"/>
  <c r="F32" i="48"/>
  <c r="F33" i="48"/>
  <c r="H53" i="32"/>
  <c r="H54" i="32"/>
  <c r="H32" i="32"/>
  <c r="H36" i="32"/>
  <c r="H59" i="32"/>
  <c r="K50" i="32"/>
  <c r="K51" i="32"/>
  <c r="K52" i="32"/>
  <c r="K53" i="32"/>
  <c r="K54" i="32"/>
  <c r="K55" i="32"/>
  <c r="K49" i="32"/>
  <c r="K41" i="32"/>
  <c r="F35" i="48" s="1"/>
  <c r="K42" i="32"/>
  <c r="K43" i="32"/>
  <c r="K44" i="32"/>
  <c r="K45" i="32"/>
  <c r="K46" i="32"/>
  <c r="K40" i="32"/>
  <c r="K32" i="32"/>
  <c r="K33" i="32"/>
  <c r="K34" i="32"/>
  <c r="K35" i="32"/>
  <c r="K36" i="32"/>
  <c r="K37" i="32"/>
  <c r="K31" i="32"/>
  <c r="L1" i="32"/>
  <c r="H50" i="32" l="1"/>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26" i="19"/>
  <c r="G27" i="19"/>
  <c r="G35" i="19"/>
  <c r="G39" i="19"/>
  <c r="G17" i="19"/>
  <c r="G29" i="19"/>
  <c r="G24" i="19"/>
  <c r="G20" i="19"/>
  <c r="G34" i="19"/>
  <c r="G19" i="19"/>
  <c r="G16" i="19"/>
  <c r="G15" i="19"/>
  <c r="G18" i="19"/>
  <c r="G33" i="19"/>
  <c r="G28"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<sst xmlns="http://schemas.openxmlformats.org/spreadsheetml/2006/main" count="2614" uniqueCount="423">
  <si>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</si>
  <si>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</si>
  <si>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</si>
  <si>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</si>
  <si>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</si>
  <si>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</si>
  <si>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</si>
  <si>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</si>
  <si>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</si>
  <si>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</si>
  <si>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</si>
  <si>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</si>
  <si>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</si>
  <si>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</si>
  <si>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</si>
  <si>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</si>
  <si>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</si>
  <si>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</si>
  <si>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</si>
  <si>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</si>
  <si>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</si>
  <si>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</si>
  <si>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</si>
  <si>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</si>
  <si>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</si>
  <si>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</si>
  <si>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</si>
  <si>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</si>
  <si>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</si>
  <si>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</si>
  <si>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</si>
  <si>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</si>
  <si>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</si>
  <si>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</si>
  <si>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</si>
  <si>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</si>
  <si>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</si>
  <si>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</si>
  <si>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</si>
  <si>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</si>
  <si>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</si>
  <si>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</si>
  <si>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</si>
  <si>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</si>
  <si>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</si>
  <si>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</si>
  <si>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</si>
  <si>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</si>
  <si>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</si>
  <si>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</si>
  <si>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</si>
  <si>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</si>
  <si>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</si>
  <si>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</si>
  <si>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</si>
  <si>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</si>
  <si>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</si>
  <si>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</si>
  <si>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</si>
  <si>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</si>
  <si>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</si>
  <si>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</si>
  <si>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</si>
  <si>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</si>
  <si>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</si>
  <si>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</si>
  <si>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</si>
  <si>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</si>
  <si>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</si>
  <si>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</si>
  <si>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</si>
  <si>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</si>
  <si>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</si>
  <si>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</si>
  <si>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</si>
  <si>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</si>
  <si>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</si>
  <si>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</si>
  <si>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</si>
  <si>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</si>
  <si>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</si>
  <si>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</si>
  <si>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</si>
  <si>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</si>
  <si>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</si>
  <si>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</si>
  <si>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</si>
  <si>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</si>
  <si>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</si>
  <si>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</si>
  <si>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</si>
  <si>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</si>
  <si>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</si>
  <si>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</si>
  <si>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</si>
  <si>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</si>
  <si>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</si>
  <si>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</si>
  <si>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</si>
  <si>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</si>
  <si>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</si>
  <si>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</si>
  <si>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</si>
  <si>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</si>
  <si>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</si>
  <si>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</si>
  <si>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</si>
  <si>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</si>
  <si>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</si>
  <si>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</si>
  <si>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</si>
  <si>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</si>
  <si>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</si>
  <si>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</si>
  <si>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</si>
  <si>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</si>
  <si>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</si>
  <si>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</si>
  <si>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</si>
  <si>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</si>
  <si>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</si>
  <si>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</si>
  <si>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</si>
  <si>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</si>
  <si>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</si>
  <si>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</si>
  <si>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</si>
  <si>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</si>
  <si>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</si>
  <si>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</si>
  <si>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</si>
  <si>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</si>
  <si>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</si>
  <si>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</si>
  <si>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</si>
  <si>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</si>
  <si>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</si>
  <si>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</si>
  <si>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</si>
  <si>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</si>
  <si>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</si>
  <si>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</si>
  <si>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</si>
  <si>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</si>
  <si>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</si>
  <si>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</si>
  <si>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</si>
  <si>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</si>
  <si>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</si>
  <si>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</si>
  <si>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</si>
  <si>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</si>
  <si>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</si>
  <si>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</si>
  <si>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</si>
  <si>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</si>
  <si>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</si>
  <si>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</si>
  <si>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</si>
  <si>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</si>
  <si>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</si>
  <si>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</si>
  <si>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</si>
  <si>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</si>
  <si>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</si>
  <si>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</si>
  <si>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</si>
  <si>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</si>
  <si>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</si>
  <si>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</si>
  <si>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</si>
  <si>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</si>
  <si>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</si>
  <si>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</si>
  <si>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</si>
  <si>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</si>
  <si>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</si>
  <si>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</si>
  <si>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</si>
  <si>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</si>
  <si>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</si>
  <si>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</si>
  <si>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</si>
  <si>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</si>
  <si>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</si>
  <si>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</si>
  <si>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</si>
  <si>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</si>
  <si>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</si>
  <si>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</si>
  <si>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</si>
  <si>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</si>
  <si>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</si>
  <si>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</si>
  <si>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</si>
  <si>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</si>
  <si>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</si>
  <si>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</si>
  <si>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</si>
  <si>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</si>
  <si>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</si>
  <si>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</si>
  <si>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</si>
  <si>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</si>
  <si>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</si>
  <si>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</si>
  <si>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</si>
  <si>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</si>
  <si>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</si>
  <si>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</si>
  <si>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</si>
  <si>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</si>
  <si>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</si>
  <si>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</si>
  <si>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</si>
  <si>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</si>
  <si>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</si>
  <si>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</si>
  <si>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</si>
  <si>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</si>
  <si>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</si>
  <si>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</si>
  <si>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</si>
  <si>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</si>
  <si>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</si>
  <si>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</si>
  <si>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</si>
  <si>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</si>
  <si>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</si>
  <si>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</si>
  <si>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</si>
  <si>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</si>
  <si>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</si>
  <si>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</si>
  <si>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</si>
  <si>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</si>
  <si>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</si>
  <si>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</si>
  <si>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</si>
  <si>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</si>
  <si>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</si>
  <si>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</si>
  <si>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</si>
  <si>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</si>
  <si>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</si>
  <si>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</si>
  <si>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</si>
  <si>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</si>
  <si>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</si>
  <si>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</si>
  <si>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</si>
  <si>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</si>
  <si>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</si>
  <si>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</si>
  <si>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</si>
  <si>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</si>
  <si>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</si>
  <si>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</si>
  <si>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</si>
  <si>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</si>
  <si>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</si>
  <si>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</si>
  <si>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</si>
  <si>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</si>
  <si>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</si>
  <si>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</si>
  <si>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</si>
  <si>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</si>
  <si>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</si>
  <si>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</si>
  <si>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</si>
  <si>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</si>
  <si>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</si>
  <si>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</si>
  <si>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</si>
  <si>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</si>
  <si>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</si>
  <si>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</si>
  <si>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</si>
  <si>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</si>
  <si>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</si>
  <si>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</si>
  <si>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</si>
  <si>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</si>
  <si>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</si>
  <si>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</si>
  <si>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</si>
  <si>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</si>
  <si>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</si>
  <si>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</si>
  <si>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</si>
  <si>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</si>
  <si>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</si>
  <si>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</si>
  <si>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</si>
  <si>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</si>
  <si>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</si>
  <si>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</si>
  <si>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</si>
  <si>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</si>
  <si>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</si>
  <si>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</si>
  <si>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</si>
  <si>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</si>
  <si>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</si>
  <si>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</si>
  <si>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</si>
  <si>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</si>
  <si>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</si>
  <si>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</si>
  <si>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</si>
  <si>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</si>
  <si>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</si>
  <si>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</si>
  <si>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</si>
  <si>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</si>
  <si>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</si>
  <si>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</si>
  <si>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</si>
  <si>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</si>
  <si>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</si>
  <si>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</si>
  <si>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</si>
  <si>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</si>
  <si>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</si>
  <si>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</si>
  <si>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</si>
  <si>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</si>
  <si>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</si>
  <si>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</si>
  <si>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</si>
  <si>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</si>
  <si>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</si>
  <si>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</si>
  <si>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</si>
  <si>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</si>
  <si>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</si>
  <si>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</si>
  <si>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</si>
  <si>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</si>
  <si>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</si>
  <si>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</si>
  <si>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</si>
  <si>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</si>
  <si>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</si>
  <si>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</si>
  <si>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</si>
  <si>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</si>
  <si>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</si>
  <si>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</si>
  <si>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</si>
  <si>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</si>
  <si>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</si>
  <si>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</si>
  <si>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</si>
  <si>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</si>
  <si>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</si>
  <si>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</si>
  <si>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</si>
  <si>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</si>
  <si>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</si>
  <si>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</si>
  <si>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</si>
  <si>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</si>
  <si>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</si>
  <si>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</si>
  <si>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</si>
  <si>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</si>
  <si>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</si>
  <si>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</si>
  <si>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</si>
  <si>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</si>
  <si>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</si>
  <si>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</si>
  <si>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</si>
  <si>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</si>
  <si>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</si>
  <si>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</si>
  <si>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</si>
  <si>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</si>
  <si>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</si>
  <si>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</si>
  <si>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</si>
  <si>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</si>
  <si>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</si>
  <si>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</si>
  <si>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</si>
  <si>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</si>
  <si>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</si>
  <si>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</si>
  <si>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</si>
  <si>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</si>
  <si>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</si>
  <si>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</si>
  <si>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</si>
  <si>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</si>
  <si>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</si>
  <si>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</si>
  <si>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</si>
  <si>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</si>
  <si>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</si>
  <si>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</si>
  <si>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</si>
  <si>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</si>
  <si>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</si>
  <si>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</si>
  <si>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</si>
  <si>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</si>
  <si>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</si>
  <si>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</si>
  <si>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</si>
  <si>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</si>
  <si>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</si>
  <si>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</si>
  <si>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</si>
  <si>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</si>
  <si>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</si>
  <si>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</si>
  <si>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</si>
  <si>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</si>
  <si>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</si>
  <si>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</si>
  <si>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r>
      <rPr>
        <b/>
        <sz val="10"/>
        <color theme="1"/>
        <rFont val="Arial"/>
        <family val="2"/>
      </rPr>
      <t>Performance commitment F1 (asset serviceability - water)</t>
    </r>
    <r>
      <rPr>
        <sz val="10"/>
        <color theme="1"/>
        <rFont val="Arial"/>
        <family val="2"/>
      </rPr>
      <t xml:space="preserve">
Intervention: -£2.500 million
Please see the Dŵr Cymru blind year adjustments consultation document for our assessment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</si>
</sst>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6">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165" fontId="0" fillId="0" borderId="0" xfId="0" applyAlignment="1">
      <alignment horizontal="right" vertical="top"/>
    </xf>
    <xf numFmtId="177" fontId="0" fillId="0" borderId="0" xfId="0" applyNumberFormat="1" applyAlignment="1">
      <alignment horizontal="right" vertical="top"/>
    </xf>
    <xf numFmtId="176" fontId="80" fillId="0" borderId="0" xfId="0" applyNumberFormat="1" applyFont="1" applyFill="1" applyAlignment="1">
      <alignment horizontal="right" vertical="center"/>
    </xf>
    <xf numFmtId="22" fontId="43" fillId="0" borderId="0" xfId="97" applyNumberFormat="1" applyFill="1" applyAlignment="1">
      <alignment horizontal="left"/>
    </xf>
    <xf numFmtId="0" fontId="43" fillId="0" borderId="0" xfId="98" applyFill="1" applyAlignment="1">
      <alignment horizontal="lef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2"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model_WSH_BYRun2.xlsx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Dŵr Cymru</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v>
      </c>
    </row>
    <row r="9" spans="1:9" s="1" customFormat="1" x14ac:dyDescent="0.25">
      <c r="A9" s="54"/>
      <c r="B9" s="54"/>
      <c r="C9" s="54"/>
      <c r="D9" s="54"/>
      <c r="E9" s="24" t="str">
        <f>Inputs!F16</f>
        <v>Water network plus</v>
      </c>
      <c r="F9" s="69"/>
      <c r="G9" s="69" t="str">
        <f>Inputs!H16</f>
        <v>£m (2012-13 prices)</v>
      </c>
      <c r="H9" s="123">
        <f ca="1">Inputs!G16</f>
        <v>0</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v>
      </c>
    </row>
    <row r="18" spans="1:8" s="1" customFormat="1" x14ac:dyDescent="0.25">
      <c r="A18" s="54"/>
      <c r="B18" s="54"/>
      <c r="C18" s="54"/>
      <c r="D18" s="54"/>
      <c r="E18" s="24" t="str">
        <f>Inputs!F25</f>
        <v>Water network plus</v>
      </c>
      <c r="F18" s="69"/>
      <c r="G18" s="69" t="str">
        <f>Inputs!H25</f>
        <v>£m (2012-13 prices)</v>
      </c>
      <c r="H18" s="123">
        <f ca="1">Inputs!G25</f>
        <v>-1.86</v>
      </c>
    </row>
    <row r="19" spans="1:8" s="1" customFormat="1" x14ac:dyDescent="0.25">
      <c r="A19" s="54"/>
      <c r="B19" s="54"/>
      <c r="C19" s="54"/>
      <c r="D19" s="54"/>
      <c r="E19" s="24" t="str">
        <f>Inputs!F26</f>
        <v>Wastewater network plus</v>
      </c>
      <c r="F19" s="69"/>
      <c r="G19" s="69" t="str">
        <f>Inputs!H26</f>
        <v>£m (2012-13 prices)</v>
      </c>
      <c r="H19" s="123">
        <f ca="1">Inputs!G26</f>
        <v>1.885</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0</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v>
      </c>
    </row>
    <row r="38" spans="1:8" s="1" customFormat="1" x14ac:dyDescent="0.25">
      <c r="A38" s="54"/>
      <c r="B38" s="54"/>
      <c r="C38" s="54"/>
      <c r="D38" s="54"/>
      <c r="E38" s="24" t="str">
        <f>Inputs!F47</f>
        <v>Water network plus</v>
      </c>
      <c r="F38" s="69"/>
      <c r="G38" s="69" t="str">
        <f>Inputs!H47</f>
        <v>£m (2012-13 prices)</v>
      </c>
      <c r="H38" s="123">
        <f>Interventions!N15</f>
        <v>0</v>
      </c>
    </row>
    <row r="39" spans="1:8" s="1" customFormat="1" x14ac:dyDescent="0.25">
      <c r="A39" s="54"/>
      <c r="B39" s="54"/>
      <c r="C39" s="54"/>
      <c r="D39" s="54"/>
      <c r="E39" s="24" t="str">
        <f>Inputs!F48</f>
        <v>Wastewater network plus</v>
      </c>
      <c r="F39" s="69"/>
      <c r="G39" s="69" t="str">
        <f>Inputs!H48</f>
        <v>£m (2012-13 prices)</v>
      </c>
      <c r="H39" s="123">
        <f>Interventions!N16</f>
        <v>0</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v>
      </c>
    </row>
    <row r="47" spans="1:8" s="1" customFormat="1" x14ac:dyDescent="0.25">
      <c r="A47" s="54"/>
      <c r="B47" s="54"/>
      <c r="C47" s="54"/>
      <c r="D47" s="54"/>
      <c r="E47" s="24" t="str">
        <f>Inputs!F56</f>
        <v>Water network plus</v>
      </c>
      <c r="F47" s="69"/>
      <c r="G47" s="69" t="str">
        <f>Inputs!H56</f>
        <v>£m (2012-13 prices)</v>
      </c>
      <c r="H47" s="123">
        <f>Interventions!N24</f>
        <v>-7.3869999999999996</v>
      </c>
    </row>
    <row r="48" spans="1:8" s="1" customFormat="1" x14ac:dyDescent="0.25">
      <c r="A48" s="54"/>
      <c r="B48" s="54"/>
      <c r="C48" s="54"/>
      <c r="D48" s="54"/>
      <c r="E48" s="24" t="str">
        <f>Inputs!F57</f>
        <v>Wastewater network plus</v>
      </c>
      <c r="F48" s="69"/>
      <c r="G48" s="69" t="str">
        <f>Inputs!H57</f>
        <v>£m (2012-13 prices)</v>
      </c>
      <c r="H48" s="123">
        <f>Interventions!N25</f>
        <v>1.6950000000000001</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v>
      </c>
    </row>
    <row r="56" spans="1:9" s="1" customFormat="1" x14ac:dyDescent="0.25">
      <c r="A56" s="54"/>
      <c r="B56" s="54"/>
      <c r="C56" s="70"/>
      <c r="D56" s="54"/>
      <c r="E56" s="24" t="str">
        <f>Inputs!F65</f>
        <v>Water network plus</v>
      </c>
      <c r="F56" s="69"/>
      <c r="G56" s="69" t="str">
        <f>Inputs!H65</f>
        <v>£m (2012-13 prices)</v>
      </c>
      <c r="H56" s="123">
        <f>Interventions!N33</f>
        <v>0</v>
      </c>
    </row>
    <row r="57" spans="1:9" s="8" customFormat="1" x14ac:dyDescent="0.25">
      <c r="A57" s="54"/>
      <c r="B57" s="54"/>
      <c r="C57" s="70"/>
      <c r="D57" s="54"/>
      <c r="E57" s="24" t="str">
        <f>Inputs!F66</f>
        <v>Wastewater network plus</v>
      </c>
      <c r="F57" s="69"/>
      <c r="G57" s="69" t="str">
        <f>Inputs!H66</f>
        <v>£m (2012-13 prices)</v>
      </c>
      <c r="H57" s="123">
        <f>Interventions!N34</f>
        <v>0</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0</v>
      </c>
    </row>
    <row r="67" spans="1:8" s="1" customFormat="1" ht="13.5" customHeight="1" x14ac:dyDescent="0.25">
      <c r="A67" s="54"/>
      <c r="B67" s="54"/>
      <c r="C67" s="54"/>
      <c r="D67" s="137"/>
      <c r="E67" s="137" t="s">
        <v>49</v>
      </c>
      <c r="F67" s="138"/>
      <c r="G67" s="138" t="str">
        <f t="shared" ref="G67:G72" si="0">G38</f>
        <v>£m (2012-13 prices)</v>
      </c>
      <c r="H67" s="140">
        <f t="shared" ref="H67:H72" ca="1" si="1">H38-H9</f>
        <v>0</v>
      </c>
    </row>
    <row r="68" spans="1:8" s="1" customFormat="1" ht="13.5" customHeight="1" x14ac:dyDescent="0.25">
      <c r="A68" s="54"/>
      <c r="B68" s="54"/>
      <c r="C68" s="54"/>
      <c r="D68" s="137"/>
      <c r="E68" s="137" t="s">
        <v>50</v>
      </c>
      <c r="F68" s="138"/>
      <c r="G68" s="138" t="str">
        <f t="shared" si="0"/>
        <v>£m (2012-13 prices)</v>
      </c>
      <c r="H68" s="140">
        <f t="shared" ca="1" si="1"/>
        <v>0</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v>
      </c>
    </row>
    <row r="76" spans="1:8" s="1" customFormat="1" ht="13.5" customHeight="1" x14ac:dyDescent="0.25">
      <c r="A76" s="54"/>
      <c r="B76" s="54"/>
      <c r="C76" s="54"/>
      <c r="D76" s="137"/>
      <c r="E76" s="137" t="s">
        <v>49</v>
      </c>
      <c r="F76" s="138"/>
      <c r="G76" s="138" t="str">
        <f t="shared" ref="G76:G81" si="2">G47</f>
        <v>£m (2012-13 prices)</v>
      </c>
      <c r="H76" s="140">
        <f t="shared" ref="H76:H81" ca="1" si="3">H47-H18</f>
        <v>-5.5269999999999992</v>
      </c>
    </row>
    <row r="77" spans="1:8" s="1" customFormat="1" ht="13.5" customHeight="1" x14ac:dyDescent="0.25">
      <c r="A77" s="54"/>
      <c r="B77" s="54"/>
      <c r="C77" s="54"/>
      <c r="D77" s="137"/>
      <c r="E77" s="137" t="s">
        <v>50</v>
      </c>
      <c r="F77" s="138"/>
      <c r="G77" s="138" t="str">
        <f t="shared" si="2"/>
        <v>£m (2012-13 prices)</v>
      </c>
      <c r="H77" s="140">
        <f t="shared" ca="1" si="3"/>
        <v>-0.18999999999999995</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0</v>
      </c>
    </row>
    <row r="85" spans="1:8" s="1" customFormat="1" ht="13.5" customHeight="1" x14ac:dyDescent="0.25">
      <c r="A85" s="54"/>
      <c r="B85" s="54"/>
      <c r="C85" s="54"/>
      <c r="D85" s="19"/>
      <c r="E85" s="19" t="s">
        <v>49</v>
      </c>
      <c r="F85" s="20"/>
      <c r="G85" s="20" t="str">
        <f t="shared" ref="G85:G90" si="4">G56</f>
        <v>£m (2012-13 prices)</v>
      </c>
      <c r="H85" s="126">
        <f t="shared" ref="H85:H90" ca="1" si="5">H67+H76</f>
        <v>-5.5269999999999992</v>
      </c>
    </row>
    <row r="86" spans="1:8" s="1" customFormat="1" ht="13.5" customHeight="1" x14ac:dyDescent="0.25">
      <c r="A86" s="54"/>
      <c r="B86" s="54"/>
      <c r="C86" s="54"/>
      <c r="D86" s="19"/>
      <c r="E86" s="19" t="s">
        <v>50</v>
      </c>
      <c r="F86" s="20"/>
      <c r="G86" s="20" t="str">
        <f t="shared" si="4"/>
        <v>£m (2012-13 prices)</v>
      </c>
      <c r="H86" s="126">
        <f t="shared" ca="1" si="5"/>
        <v>-0.18999999999999995</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0</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0</v>
      </c>
    </row>
    <row r="108" spans="1:9" s="1" customFormat="1" ht="13.5" customHeight="1" x14ac:dyDescent="0.25">
      <c r="A108" s="54"/>
      <c r="B108" s="54"/>
      <c r="C108" s="54"/>
      <c r="D108" s="19"/>
      <c r="E108" s="19" t="s">
        <v>49</v>
      </c>
      <c r="F108" s="20"/>
      <c r="G108" s="20" t="s">
        <v>161</v>
      </c>
      <c r="H108" s="126">
        <f t="shared" ref="H108:H113" ca="1" si="8">H85*$H$104</f>
        <v>-6.3428076661496373</v>
      </c>
    </row>
    <row r="109" spans="1:9" s="1" customFormat="1" ht="13.5" customHeight="1" x14ac:dyDescent="0.25">
      <c r="A109" s="54"/>
      <c r="B109" s="54"/>
      <c r="C109" s="54"/>
      <c r="D109" s="19"/>
      <c r="E109" s="19" t="s">
        <v>50</v>
      </c>
      <c r="F109" s="20"/>
      <c r="G109" s="20" t="s">
        <v>161</v>
      </c>
      <c r="H109" s="126">
        <f t="shared" ca="1" si="8"/>
        <v>-0.21804477231200126</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0</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Dŵr Cymru</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2"/>
    </row>
    <row r="7" spans="1:13" s="42" customFormat="1" x14ac:dyDescent="0.25">
      <c r="E7" s="238" t="s">
        <v>48</v>
      </c>
      <c r="G7" s="243" t="s">
        <v>161</v>
      </c>
      <c r="H7" s="242">
        <f ca="1">Calculations!H107</f>
        <v>0</v>
      </c>
      <c r="I7" s="241"/>
      <c r="J7" s="243" t="s">
        <v>364</v>
      </c>
      <c r="K7" s="242">
        <f ca="1">SUM(Calculations!H66+Calculations!H75)</f>
        <v>0</v>
      </c>
      <c r="L7" s="241"/>
      <c r="M7" s="297"/>
    </row>
    <row r="8" spans="1:13" s="42" customFormat="1" x14ac:dyDescent="0.25">
      <c r="E8" s="238" t="s">
        <v>49</v>
      </c>
      <c r="G8" s="243" t="s">
        <v>161</v>
      </c>
      <c r="H8" s="242">
        <f ca="1">Calculations!H108</f>
        <v>-6.3428076661496373</v>
      </c>
      <c r="I8" s="241"/>
      <c r="J8" s="243" t="s">
        <v>364</v>
      </c>
      <c r="K8" s="242">
        <f ca="1">SUM(Calculations!H67+Calculations!H76)</f>
        <v>-5.5269999999999992</v>
      </c>
      <c r="L8" s="241"/>
      <c r="M8" s="297"/>
    </row>
    <row r="9" spans="1:13" s="42" customFormat="1" x14ac:dyDescent="0.25">
      <c r="E9" s="238" t="s">
        <v>50</v>
      </c>
      <c r="G9" s="243" t="s">
        <v>161</v>
      </c>
      <c r="H9" s="242">
        <f ca="1">Calculations!H109</f>
        <v>-0.21804477231200126</v>
      </c>
      <c r="I9" s="241"/>
      <c r="J9" s="243" t="s">
        <v>364</v>
      </c>
      <c r="K9" s="242">
        <f ca="1">SUM(Calculations!H68+Calculations!H77)</f>
        <v>-0.18999999999999995</v>
      </c>
      <c r="L9" s="241"/>
      <c r="M9" s="297"/>
    </row>
    <row r="10" spans="1:13" s="42" customFormat="1" x14ac:dyDescent="0.25">
      <c r="E10" s="238" t="s">
        <v>51</v>
      </c>
      <c r="G10" s="243" t="s">
        <v>161</v>
      </c>
      <c r="H10" s="242">
        <f ca="1">Calculations!H110</f>
        <v>0</v>
      </c>
      <c r="I10" s="241"/>
      <c r="J10" s="243" t="s">
        <v>364</v>
      </c>
      <c r="K10" s="242">
        <f ca="1">SUM(Calculations!H69+Calculations!H78)</f>
        <v>0</v>
      </c>
      <c r="L10" s="241"/>
      <c r="M10" s="297"/>
    </row>
    <row r="11" spans="1:13" s="42" customFormat="1" x14ac:dyDescent="0.25">
      <c r="E11" s="238" t="s">
        <v>52</v>
      </c>
      <c r="G11" s="243" t="s">
        <v>161</v>
      </c>
      <c r="H11" s="242">
        <f ca="1">Calculations!H111</f>
        <v>0</v>
      </c>
      <c r="I11" s="241"/>
      <c r="J11" s="243" t="s">
        <v>364</v>
      </c>
      <c r="K11" s="242">
        <f ca="1">SUM(Calculations!H70+Calculations!H79)</f>
        <v>0</v>
      </c>
      <c r="L11" s="241"/>
      <c r="M11" s="297"/>
    </row>
    <row r="12" spans="1:13" s="42" customFormat="1" x14ac:dyDescent="0.25">
      <c r="E12" s="238" t="s">
        <v>53</v>
      </c>
      <c r="G12" s="243" t="s">
        <v>161</v>
      </c>
      <c r="H12" s="242">
        <f ca="1">Calculations!H112</f>
        <v>0</v>
      </c>
      <c r="I12" s="241"/>
      <c r="J12" s="243" t="s">
        <v>364</v>
      </c>
      <c r="K12" s="242">
        <f ca="1">SUM(Calculations!H71+Calculations!H80)</f>
        <v>0</v>
      </c>
      <c r="L12" s="241"/>
      <c r="M12" s="297"/>
    </row>
    <row r="13" spans="1:13" s="42" customFormat="1" x14ac:dyDescent="0.25">
      <c r="E13" s="238" t="s">
        <v>54</v>
      </c>
      <c r="G13" s="243" t="s">
        <v>161</v>
      </c>
      <c r="H13" s="242">
        <f>Calculations!H113</f>
        <v>0</v>
      </c>
      <c r="I13" s="241"/>
      <c r="J13" s="243" t="s">
        <v>364</v>
      </c>
      <c r="K13" s="242">
        <f>SUM(Calculations!H72+Calculations!H81)</f>
        <v>0</v>
      </c>
      <c r="L13" s="241"/>
      <c r="M13" s="297"/>
    </row>
    <row r="14" spans="1:13" s="42" customFormat="1" ht="24" customHeight="1" x14ac:dyDescent="0.25">
      <c r="E14" s="244" t="s">
        <v>46</v>
      </c>
      <c r="G14" s="238"/>
      <c r="H14" s="237">
        <f ca="1">SUM(H7:H13)</f>
        <v>-6.5608524384616382</v>
      </c>
      <c r="I14" s="237"/>
      <c r="J14" s="237"/>
      <c r="K14" s="237">
        <f t="shared" ref="K14" ca="1" si="0">SUM(K7:K13)</f>
        <v>-5.7169999999999987</v>
      </c>
      <c r="L14" s="237"/>
      <c r="M14" s="297"/>
    </row>
    <row r="15" spans="1:13" s="47" customFormat="1" ht="15" customHeight="1" x14ac:dyDescent="0.25">
      <c r="A15" s="9" t="s">
        <v>165</v>
      </c>
      <c r="B15" s="10"/>
      <c r="C15" s="10"/>
      <c r="D15" s="11"/>
      <c r="E15" s="44"/>
      <c r="F15" s="44"/>
      <c r="G15" s="45"/>
      <c r="H15" s="118"/>
      <c r="I15" s="46"/>
      <c r="J15" s="45"/>
      <c r="K15" s="118"/>
      <c r="L15" s="46"/>
      <c r="M15" s="298"/>
    </row>
    <row r="16" spans="1:13" s="42" customFormat="1" ht="6" customHeight="1" x14ac:dyDescent="0.25">
      <c r="B16" s="239"/>
      <c r="G16" s="238"/>
      <c r="H16" s="242"/>
      <c r="J16" s="238"/>
      <c r="K16" s="242"/>
      <c r="M16" s="297"/>
    </row>
    <row r="17" spans="1:13" s="42" customFormat="1" ht="6" customHeight="1" x14ac:dyDescent="0.25">
      <c r="G17" s="238"/>
      <c r="H17" s="242"/>
      <c r="J17" s="238"/>
      <c r="K17" s="242"/>
      <c r="M17" s="297"/>
    </row>
    <row r="18" spans="1:13" s="42" customFormat="1" x14ac:dyDescent="0.25">
      <c r="C18" s="240" t="s">
        <v>166</v>
      </c>
      <c r="G18" s="238"/>
      <c r="H18" s="242"/>
      <c r="J18" s="238"/>
      <c r="K18" s="242"/>
      <c r="M18" s="297"/>
    </row>
    <row r="19" spans="1:13" s="42" customFormat="1" x14ac:dyDescent="0.25">
      <c r="E19" s="243" t="s">
        <v>48</v>
      </c>
      <c r="F19" s="241"/>
      <c r="G19" s="243" t="s">
        <v>161</v>
      </c>
      <c r="H19" s="242">
        <f ca="1">Calculations!H116</f>
        <v>0</v>
      </c>
      <c r="I19" s="241"/>
      <c r="J19" s="243" t="s">
        <v>364</v>
      </c>
      <c r="K19" s="242">
        <f ca="1">Calculations!H93</f>
        <v>0</v>
      </c>
      <c r="L19" s="241"/>
      <c r="M19" s="297"/>
    </row>
    <row r="20" spans="1:13" s="42" customFormat="1" x14ac:dyDescent="0.25">
      <c r="E20" s="243" t="s">
        <v>49</v>
      </c>
      <c r="G20" s="243" t="s">
        <v>161</v>
      </c>
      <c r="H20" s="242">
        <f ca="1">Calculations!H117</f>
        <v>0</v>
      </c>
      <c r="I20" s="241"/>
      <c r="J20" s="243" t="s">
        <v>364</v>
      </c>
      <c r="K20" s="242">
        <f ca="1">Calculations!H94</f>
        <v>0</v>
      </c>
      <c r="L20" s="241"/>
      <c r="M20" s="297"/>
    </row>
    <row r="21" spans="1:13" s="42" customFormat="1" x14ac:dyDescent="0.25">
      <c r="E21" s="243" t="s">
        <v>50</v>
      </c>
      <c r="G21" s="243" t="s">
        <v>161</v>
      </c>
      <c r="H21" s="242">
        <f ca="1">Calculations!H118</f>
        <v>0</v>
      </c>
      <c r="I21" s="241"/>
      <c r="J21" s="243" t="s">
        <v>364</v>
      </c>
      <c r="K21" s="242">
        <f ca="1">Calculations!H95</f>
        <v>0</v>
      </c>
      <c r="L21" s="241"/>
      <c r="M21" s="297"/>
    </row>
    <row r="22" spans="1:13" s="42" customFormat="1" x14ac:dyDescent="0.25">
      <c r="E22" s="243" t="s">
        <v>51</v>
      </c>
      <c r="G22" s="243" t="s">
        <v>161</v>
      </c>
      <c r="H22" s="242">
        <f>Calculations!H119</f>
        <v>0</v>
      </c>
      <c r="I22" s="241"/>
      <c r="J22" s="243" t="s">
        <v>364</v>
      </c>
      <c r="K22" s="242">
        <f>Calculations!H96</f>
        <v>0</v>
      </c>
      <c r="L22" s="241"/>
      <c r="M22" s="297"/>
    </row>
    <row r="23" spans="1:13" s="42" customFormat="1" x14ac:dyDescent="0.25">
      <c r="E23" s="243" t="s">
        <v>52</v>
      </c>
      <c r="G23" s="243" t="s">
        <v>161</v>
      </c>
      <c r="H23" s="242">
        <f>Calculations!H120</f>
        <v>0</v>
      </c>
      <c r="I23" s="241"/>
      <c r="J23" s="243" t="s">
        <v>364</v>
      </c>
      <c r="K23" s="242">
        <f>Calculations!H97</f>
        <v>0</v>
      </c>
      <c r="L23" s="241"/>
      <c r="M23" s="297"/>
    </row>
    <row r="24" spans="1:13" s="42" customFormat="1" x14ac:dyDescent="0.25">
      <c r="E24" s="243" t="s">
        <v>53</v>
      </c>
      <c r="G24" s="243" t="s">
        <v>161</v>
      </c>
      <c r="H24" s="242">
        <f>Calculations!H121</f>
        <v>0</v>
      </c>
      <c r="I24" s="241"/>
      <c r="J24" s="243" t="s">
        <v>364</v>
      </c>
      <c r="K24" s="242">
        <f>Calculations!H98</f>
        <v>0</v>
      </c>
      <c r="L24" s="241"/>
      <c r="M24" s="297"/>
    </row>
    <row r="25" spans="1:13" s="42" customFormat="1" x14ac:dyDescent="0.25">
      <c r="E25" s="243" t="s">
        <v>54</v>
      </c>
      <c r="G25" s="243" t="s">
        <v>161</v>
      </c>
      <c r="H25" s="242">
        <f ca="1">Calculations!H122</f>
        <v>0</v>
      </c>
      <c r="I25" s="241"/>
      <c r="J25" s="243" t="s">
        <v>364</v>
      </c>
      <c r="K25" s="242">
        <f ca="1">Calculations!H99</f>
        <v>0</v>
      </c>
      <c r="L25" s="241"/>
      <c r="M25" s="297"/>
    </row>
    <row r="26" spans="1:13" s="42" customFormat="1" ht="23.4" customHeight="1" x14ac:dyDescent="0.25">
      <c r="E26" s="244" t="s">
        <v>46</v>
      </c>
      <c r="G26" s="238"/>
      <c r="H26" s="237">
        <f ca="1">SUM(H19:H25)</f>
        <v>0</v>
      </c>
      <c r="I26" s="237"/>
      <c r="J26" s="237"/>
      <c r="K26" s="237">
        <f t="shared" ref="K26" ca="1" si="1">SUM(K19:K25)</f>
        <v>0</v>
      </c>
      <c r="L26" s="237"/>
      <c r="M26" s="297"/>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2"/>
    </row>
    <row r="31" spans="1:13" s="42" customFormat="1" ht="13.2" customHeight="1" x14ac:dyDescent="0.25">
      <c r="E31" s="243" t="s">
        <v>48</v>
      </c>
      <c r="G31" s="243" t="s">
        <v>161</v>
      </c>
      <c r="H31" s="242">
        <f>SUM(K31*$H$59)</f>
        <v>0</v>
      </c>
      <c r="J31" s="238" t="s">
        <v>364</v>
      </c>
      <c r="K31" s="242">
        <f>Interventions!L14</f>
        <v>0</v>
      </c>
      <c r="M31" s="297"/>
    </row>
    <row r="32" spans="1:13" s="42" customFormat="1" ht="13.2" customHeight="1" x14ac:dyDescent="0.25">
      <c r="E32" s="243" t="s">
        <v>49</v>
      </c>
      <c r="G32" s="243" t="s">
        <v>161</v>
      </c>
      <c r="H32" s="242">
        <f t="shared" ref="H32:H37" si="2">SUM(K32*$H$59)</f>
        <v>0</v>
      </c>
      <c r="J32" s="238" t="s">
        <v>364</v>
      </c>
      <c r="K32" s="242">
        <f>Interventions!L15</f>
        <v>0</v>
      </c>
      <c r="M32" s="297"/>
    </row>
    <row r="33" spans="3:13" s="42" customFormat="1" ht="13.2" customHeight="1" x14ac:dyDescent="0.25">
      <c r="E33" s="243" t="s">
        <v>50</v>
      </c>
      <c r="G33" s="243" t="s">
        <v>161</v>
      </c>
      <c r="H33" s="242">
        <f t="shared" si="2"/>
        <v>0</v>
      </c>
      <c r="J33" s="238" t="s">
        <v>364</v>
      </c>
      <c r="K33" s="242">
        <f>Interventions!L16</f>
        <v>0</v>
      </c>
      <c r="M33" s="297"/>
    </row>
    <row r="34" spans="3:13" s="42" customFormat="1" ht="13.2" customHeight="1" x14ac:dyDescent="0.25">
      <c r="E34" s="243" t="s">
        <v>51</v>
      </c>
      <c r="G34" s="243" t="s">
        <v>161</v>
      </c>
      <c r="H34" s="242">
        <f t="shared" si="2"/>
        <v>0</v>
      </c>
      <c r="J34" s="238" t="s">
        <v>364</v>
      </c>
      <c r="K34" s="242">
        <f>Interventions!L17</f>
        <v>0</v>
      </c>
      <c r="M34" s="297"/>
    </row>
    <row r="35" spans="3:13" s="42" customFormat="1" ht="13.2" customHeight="1" x14ac:dyDescent="0.25">
      <c r="E35" s="243" t="s">
        <v>52</v>
      </c>
      <c r="G35" s="243" t="s">
        <v>161</v>
      </c>
      <c r="H35" s="242">
        <f t="shared" si="2"/>
        <v>0</v>
      </c>
      <c r="J35" s="238" t="s">
        <v>364</v>
      </c>
      <c r="K35" s="242">
        <f>Interventions!L18</f>
        <v>0</v>
      </c>
      <c r="M35" s="297"/>
    </row>
    <row r="36" spans="3:13" s="42" customFormat="1" ht="13.2" customHeight="1" x14ac:dyDescent="0.25">
      <c r="E36" s="243" t="s">
        <v>53</v>
      </c>
      <c r="G36" s="243" t="s">
        <v>161</v>
      </c>
      <c r="H36" s="242">
        <f t="shared" si="2"/>
        <v>0</v>
      </c>
      <c r="J36" s="238" t="s">
        <v>364</v>
      </c>
      <c r="K36" s="242">
        <f>Interventions!L19</f>
        <v>0</v>
      </c>
      <c r="M36" s="297"/>
    </row>
    <row r="37" spans="3:13" s="42" customFormat="1" ht="13.2" customHeight="1" x14ac:dyDescent="0.25">
      <c r="E37" s="243" t="s">
        <v>54</v>
      </c>
      <c r="G37" s="243" t="s">
        <v>161</v>
      </c>
      <c r="H37" s="242">
        <f t="shared" si="2"/>
        <v>0</v>
      </c>
      <c r="J37" s="238" t="s">
        <v>364</v>
      </c>
      <c r="K37" s="242">
        <f>Interventions!L20</f>
        <v>0</v>
      </c>
      <c r="M37" s="297"/>
    </row>
    <row r="38" spans="3:13" s="42" customFormat="1" ht="24" customHeight="1" x14ac:dyDescent="0.25">
      <c r="E38" s="244" t="s">
        <v>46</v>
      </c>
      <c r="G38" s="238"/>
      <c r="H38" s="237">
        <f>SUM(H31:H37)</f>
        <v>0</v>
      </c>
      <c r="I38" s="237"/>
      <c r="J38" s="237"/>
      <c r="K38" s="237">
        <f t="shared" ref="K38" si="3">SUM(K31:K37)</f>
        <v>0</v>
      </c>
      <c r="M38" s="300"/>
    </row>
    <row r="39" spans="3:13" s="42" customFormat="1" x14ac:dyDescent="0.25">
      <c r="C39" s="240" t="s">
        <v>367</v>
      </c>
      <c r="G39" s="238"/>
      <c r="H39" s="242"/>
      <c r="J39" s="238"/>
      <c r="K39" s="242"/>
      <c r="M39" s="299"/>
    </row>
    <row r="40" spans="3:13" s="42" customFormat="1" ht="13.2" customHeight="1" x14ac:dyDescent="0.25">
      <c r="E40" s="243" t="s">
        <v>48</v>
      </c>
      <c r="G40" s="243" t="s">
        <v>161</v>
      </c>
      <c r="H40" s="242">
        <f>SUM(K40*$H$59)</f>
        <v>0</v>
      </c>
      <c r="J40" s="238" t="s">
        <v>364</v>
      </c>
      <c r="K40" s="242">
        <f>Interventions!L23</f>
        <v>0</v>
      </c>
      <c r="M40" s="297"/>
    </row>
    <row r="41" spans="3:13" s="42" customFormat="1" ht="13.2" customHeight="1" x14ac:dyDescent="0.25">
      <c r="E41" s="243" t="s">
        <v>49</v>
      </c>
      <c r="G41" s="243" t="s">
        <v>161</v>
      </c>
      <c r="H41" s="242">
        <f t="shared" ref="H41:H46" si="4">SUM(K41*$H$59)</f>
        <v>-2.8690101620000172</v>
      </c>
      <c r="J41" s="238" t="s">
        <v>364</v>
      </c>
      <c r="K41" s="242">
        <f>Interventions!L24</f>
        <v>-2.5</v>
      </c>
      <c r="M41" s="297"/>
    </row>
    <row r="42" spans="3:13" s="42" customFormat="1" ht="13.2" customHeight="1" x14ac:dyDescent="0.25">
      <c r="E42" s="243" t="s">
        <v>50</v>
      </c>
      <c r="G42" s="243" t="s">
        <v>161</v>
      </c>
      <c r="H42" s="242">
        <f t="shared" si="4"/>
        <v>0</v>
      </c>
      <c r="J42" s="238" t="s">
        <v>364</v>
      </c>
      <c r="K42" s="242">
        <f>Interventions!L25</f>
        <v>0</v>
      </c>
      <c r="M42" s="297"/>
    </row>
    <row r="43" spans="3:13" s="42" customFormat="1" ht="13.2" customHeight="1" x14ac:dyDescent="0.25">
      <c r="E43" s="243" t="s">
        <v>51</v>
      </c>
      <c r="G43" s="243" t="s">
        <v>161</v>
      </c>
      <c r="H43" s="242">
        <f t="shared" si="4"/>
        <v>0</v>
      </c>
      <c r="J43" s="238" t="s">
        <v>364</v>
      </c>
      <c r="K43" s="242">
        <f>Interventions!L26</f>
        <v>0</v>
      </c>
      <c r="M43" s="297"/>
    </row>
    <row r="44" spans="3:13" s="42" customFormat="1" ht="13.2" customHeight="1" x14ac:dyDescent="0.25">
      <c r="E44" s="243" t="s">
        <v>52</v>
      </c>
      <c r="G44" s="243" t="s">
        <v>161</v>
      </c>
      <c r="H44" s="242">
        <f t="shared" si="4"/>
        <v>0</v>
      </c>
      <c r="J44" s="238" t="s">
        <v>364</v>
      </c>
      <c r="K44" s="242">
        <f>Interventions!L27</f>
        <v>0</v>
      </c>
      <c r="M44" s="297"/>
    </row>
    <row r="45" spans="3:13" s="42" customFormat="1" ht="13.2" customHeight="1" x14ac:dyDescent="0.25">
      <c r="E45" s="243" t="s">
        <v>53</v>
      </c>
      <c r="G45" s="243" t="s">
        <v>161</v>
      </c>
      <c r="H45" s="242">
        <f t="shared" si="4"/>
        <v>0</v>
      </c>
      <c r="J45" s="238" t="s">
        <v>364</v>
      </c>
      <c r="K45" s="242">
        <f>Interventions!L28</f>
        <v>0</v>
      </c>
      <c r="M45" s="297"/>
    </row>
    <row r="46" spans="3:13" s="42" customFormat="1" ht="13.2" customHeight="1" x14ac:dyDescent="0.25">
      <c r="E46" s="243" t="s">
        <v>54</v>
      </c>
      <c r="G46" s="243" t="s">
        <v>161</v>
      </c>
      <c r="H46" s="242">
        <f t="shared" si="4"/>
        <v>0</v>
      </c>
      <c r="J46" s="238" t="s">
        <v>364</v>
      </c>
      <c r="K46" s="242">
        <f>Interventions!L29</f>
        <v>0</v>
      </c>
      <c r="M46" s="297"/>
    </row>
    <row r="47" spans="3:13" s="42" customFormat="1" ht="24" customHeight="1" x14ac:dyDescent="0.25">
      <c r="E47" s="244" t="s">
        <v>46</v>
      </c>
      <c r="G47" s="238"/>
      <c r="H47" s="237">
        <f>SUM(H40:H46)</f>
        <v>-2.8690101620000172</v>
      </c>
      <c r="I47" s="237"/>
      <c r="J47" s="237"/>
      <c r="K47" s="237">
        <f t="shared" ref="K47" si="5">SUM(K40:K46)</f>
        <v>-2.5</v>
      </c>
      <c r="M47" s="300"/>
    </row>
    <row r="48" spans="3:13" s="42" customFormat="1" x14ac:dyDescent="0.25">
      <c r="C48" s="240" t="s">
        <v>368</v>
      </c>
      <c r="G48" s="238"/>
      <c r="H48" s="242"/>
      <c r="J48" s="238"/>
      <c r="K48" s="242"/>
      <c r="M48" s="299"/>
    </row>
    <row r="49" spans="1:13" s="42" customFormat="1" ht="13.2" customHeight="1" x14ac:dyDescent="0.25">
      <c r="E49" s="243" t="s">
        <v>48</v>
      </c>
      <c r="G49" s="243" t="s">
        <v>161</v>
      </c>
      <c r="H49" s="242">
        <f>SUM(K49*$H$59)</f>
        <v>0</v>
      </c>
      <c r="J49" s="238" t="s">
        <v>364</v>
      </c>
      <c r="K49" s="242">
        <f>Interventions!L32</f>
        <v>0</v>
      </c>
      <c r="M49" s="297"/>
    </row>
    <row r="50" spans="1:13" s="42" customFormat="1" ht="13.2" customHeight="1" x14ac:dyDescent="0.25">
      <c r="E50" s="243" t="s">
        <v>49</v>
      </c>
      <c r="G50" s="243" t="s">
        <v>161</v>
      </c>
      <c r="H50" s="242">
        <f t="shared" ref="H50:H55" si="6">SUM(K50*$H$59)</f>
        <v>0</v>
      </c>
      <c r="J50" s="238" t="s">
        <v>364</v>
      </c>
      <c r="K50" s="242">
        <f>Interventions!L33</f>
        <v>0</v>
      </c>
      <c r="M50" s="297"/>
    </row>
    <row r="51" spans="1:13" s="42" customFormat="1" ht="13.2" customHeight="1" x14ac:dyDescent="0.25">
      <c r="E51" s="243" t="s">
        <v>50</v>
      </c>
      <c r="G51" s="243" t="s">
        <v>161</v>
      </c>
      <c r="H51" s="242">
        <f t="shared" si="6"/>
        <v>0</v>
      </c>
      <c r="J51" s="238" t="s">
        <v>364</v>
      </c>
      <c r="K51" s="242">
        <f>Interventions!L34</f>
        <v>0</v>
      </c>
      <c r="M51" s="297"/>
    </row>
    <row r="52" spans="1:13" s="42" customFormat="1" ht="13.2" customHeight="1" x14ac:dyDescent="0.25">
      <c r="E52" s="243" t="s">
        <v>51</v>
      </c>
      <c r="G52" s="243" t="s">
        <v>161</v>
      </c>
      <c r="H52" s="242">
        <f t="shared" si="6"/>
        <v>0</v>
      </c>
      <c r="J52" s="238" t="s">
        <v>364</v>
      </c>
      <c r="K52" s="242">
        <f>Interventions!L35</f>
        <v>0</v>
      </c>
      <c r="M52" s="297"/>
    </row>
    <row r="53" spans="1:13" s="42" customFormat="1" ht="13.2" customHeight="1" x14ac:dyDescent="0.25">
      <c r="E53" s="243" t="s">
        <v>52</v>
      </c>
      <c r="G53" s="243" t="s">
        <v>161</v>
      </c>
      <c r="H53" s="242">
        <f t="shared" si="6"/>
        <v>0</v>
      </c>
      <c r="J53" s="238" t="s">
        <v>364</v>
      </c>
      <c r="K53" s="242">
        <f>Interventions!L36</f>
        <v>0</v>
      </c>
      <c r="M53" s="297"/>
    </row>
    <row r="54" spans="1:13" s="42" customFormat="1" ht="13.2" customHeight="1" x14ac:dyDescent="0.25">
      <c r="E54" s="243" t="s">
        <v>53</v>
      </c>
      <c r="G54" s="243" t="s">
        <v>161</v>
      </c>
      <c r="H54" s="242">
        <f t="shared" si="6"/>
        <v>0</v>
      </c>
      <c r="J54" s="238" t="s">
        <v>364</v>
      </c>
      <c r="K54" s="242">
        <f>Interventions!L37</f>
        <v>0</v>
      </c>
      <c r="M54" s="297"/>
    </row>
    <row r="55" spans="1:13" s="42" customFormat="1" ht="13.2" customHeight="1" x14ac:dyDescent="0.25">
      <c r="E55" s="243" t="s">
        <v>54</v>
      </c>
      <c r="G55" s="243" t="s">
        <v>161</v>
      </c>
      <c r="H55" s="242">
        <f t="shared" si="6"/>
        <v>0</v>
      </c>
      <c r="J55" s="238" t="s">
        <v>364</v>
      </c>
      <c r="K55" s="242">
        <f>Interventions!L38</f>
        <v>0</v>
      </c>
      <c r="M55" s="297"/>
    </row>
    <row r="56" spans="1:13" s="42" customFormat="1" ht="24" customHeight="1" x14ac:dyDescent="0.25">
      <c r="E56" s="244" t="s">
        <v>46</v>
      </c>
      <c r="G56" s="238"/>
      <c r="H56" s="237">
        <f>SUM(H49:H55)</f>
        <v>0</v>
      </c>
      <c r="I56" s="237"/>
      <c r="J56" s="237"/>
      <c r="K56" s="237">
        <f t="shared" ref="K56" si="7">SUM(K49:K55)</f>
        <v>0</v>
      </c>
      <c r="M56" s="300"/>
    </row>
    <row r="57" spans="1:13" s="42" customFormat="1" ht="24" customHeight="1" x14ac:dyDescent="0.25">
      <c r="E57" s="291" t="s">
        <v>369</v>
      </c>
      <c r="G57" s="238"/>
      <c r="H57" s="237">
        <f>SUM(H38+H47+H56)</f>
        <v>-2.8690101620000172</v>
      </c>
      <c r="I57" s="237"/>
      <c r="J57" s="237"/>
      <c r="K57" s="237">
        <f t="shared" ref="K57" si="8">SUM(K38+K47+K56)</f>
        <v>-2.5</v>
      </c>
      <c r="M57" s="300"/>
    </row>
    <row r="58" spans="1:13" s="42" customFormat="1" ht="6" customHeight="1" x14ac:dyDescent="0.25">
      <c r="B58" s="239"/>
      <c r="G58" s="238"/>
      <c r="H58" s="242"/>
      <c r="J58" s="238"/>
      <c r="K58" s="242"/>
    </row>
    <row r="59" spans="1:13" s="42" customFormat="1" ht="15" customHeight="1" x14ac:dyDescent="0.25">
      <c r="E59" s="295" t="str">
        <f>Indexation!E20</f>
        <v>Inflation factor (from RPI 2012-13 FYA to CPIH 2017-18 FYA)</v>
      </c>
      <c r="G59" s="238"/>
      <c r="H59" s="296">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36.8984375" bestFit="1" customWidth="1"/>
    <col min="3" max="3" width="109.796875" customWidth="1"/>
    <col min="4" max="4" width="5.3984375" bestFit="1" customWidth="1"/>
    <col min="5" max="5" width="17.59765625" customWidth="1"/>
    <col min="6" max="6" width="10.3984375" customWidth="1"/>
  </cols>
  <sheetData>
    <row r="1" spans="1:6" x14ac:dyDescent="0.25">
      <c r="C1" t="s">
        <v>297</v>
      </c>
      <c r="F1" s="301"/>
    </row>
    <row r="2" spans="1:6" x14ac:dyDescent="0.25">
      <c r="A2" t="s">
        <v>168</v>
      </c>
      <c r="B2" t="s">
        <v>262</v>
      </c>
      <c r="C2" t="s">
        <v>259</v>
      </c>
      <c r="D2" t="s">
        <v>35</v>
      </c>
      <c r="E2" t="s">
        <v>263</v>
      </c>
      <c r="F2" s="301" t="s">
        <v>212</v>
      </c>
    </row>
    <row r="3" spans="1:6" x14ac:dyDescent="0.25">
      <c r="F3" s="301"/>
    </row>
    <row r="4" spans="1:6" x14ac:dyDescent="0.25">
      <c r="B4" s="257" t="s">
        <v>281</v>
      </c>
      <c r="C4" t="s">
        <v>265</v>
      </c>
      <c r="D4" t="s">
        <v>218</v>
      </c>
      <c r="E4" t="s">
        <v>213</v>
      </c>
      <c r="F4" s="303">
        <f ca="1">'Model outputs'!H7</f>
        <v>0</v>
      </c>
    </row>
    <row r="5" spans="1:6" x14ac:dyDescent="0.25">
      <c r="B5" t="s">
        <v>282</v>
      </c>
      <c r="C5" t="s">
        <v>266</v>
      </c>
      <c r="D5" t="s">
        <v>218</v>
      </c>
      <c r="E5" t="s">
        <v>213</v>
      </c>
      <c r="F5" s="303">
        <f ca="1">'Model outputs'!H8</f>
        <v>-6.3428076661496373</v>
      </c>
    </row>
    <row r="6" spans="1:6" x14ac:dyDescent="0.25">
      <c r="B6" t="s">
        <v>283</v>
      </c>
      <c r="C6" t="s">
        <v>267</v>
      </c>
      <c r="D6" t="s">
        <v>218</v>
      </c>
      <c r="E6" t="s">
        <v>213</v>
      </c>
      <c r="F6" s="303">
        <f ca="1">'Model outputs'!H9</f>
        <v>-0.21804477231200126</v>
      </c>
    </row>
    <row r="7" spans="1:6" x14ac:dyDescent="0.25">
      <c r="B7" t="s">
        <v>284</v>
      </c>
      <c r="C7" t="s">
        <v>268</v>
      </c>
      <c r="D7" t="s">
        <v>218</v>
      </c>
      <c r="E7" t="s">
        <v>213</v>
      </c>
      <c r="F7" s="303">
        <f ca="1">'Model outputs'!H10</f>
        <v>0</v>
      </c>
    </row>
    <row r="8" spans="1:6" x14ac:dyDescent="0.25">
      <c r="B8" t="s">
        <v>285</v>
      </c>
      <c r="C8" t="s">
        <v>269</v>
      </c>
      <c r="D8" t="s">
        <v>218</v>
      </c>
      <c r="E8" t="s">
        <v>213</v>
      </c>
      <c r="F8" s="303">
        <f ca="1">'Model outputs'!H11</f>
        <v>0</v>
      </c>
    </row>
    <row r="9" spans="1:6" x14ac:dyDescent="0.25">
      <c r="B9" t="s">
        <v>286</v>
      </c>
      <c r="C9" t="s">
        <v>270</v>
      </c>
      <c r="D9" t="s">
        <v>218</v>
      </c>
      <c r="E9" t="s">
        <v>213</v>
      </c>
      <c r="F9" s="303">
        <f ca="1">'Model outputs'!H12</f>
        <v>0</v>
      </c>
    </row>
    <row r="10" spans="1:6" x14ac:dyDescent="0.25">
      <c r="B10" t="s">
        <v>287</v>
      </c>
      <c r="C10" t="s">
        <v>271</v>
      </c>
      <c r="D10" t="s">
        <v>218</v>
      </c>
      <c r="E10" t="s">
        <v>213</v>
      </c>
      <c r="F10" s="303">
        <f>'Model outputs'!H13</f>
        <v>0</v>
      </c>
    </row>
    <row r="11" spans="1:6" x14ac:dyDescent="0.25">
      <c r="B11" t="s">
        <v>288</v>
      </c>
      <c r="C11" t="s">
        <v>272</v>
      </c>
      <c r="D11" t="s">
        <v>218</v>
      </c>
      <c r="E11" t="s">
        <v>213</v>
      </c>
      <c r="F11" s="303">
        <f ca="1">'Model outputs'!H14</f>
        <v>-6.5608524384616382</v>
      </c>
    </row>
    <row r="12" spans="1:6" x14ac:dyDescent="0.25">
      <c r="B12" t="s">
        <v>289</v>
      </c>
      <c r="C12" t="s">
        <v>273</v>
      </c>
      <c r="D12" t="s">
        <v>218</v>
      </c>
      <c r="E12" t="s">
        <v>213</v>
      </c>
      <c r="F12" s="303">
        <f ca="1">'Model outputs'!H19</f>
        <v>0</v>
      </c>
    </row>
    <row r="13" spans="1:6" x14ac:dyDescent="0.25">
      <c r="B13" t="s">
        <v>290</v>
      </c>
      <c r="C13" t="s">
        <v>274</v>
      </c>
      <c r="D13" t="s">
        <v>218</v>
      </c>
      <c r="E13" t="s">
        <v>213</v>
      </c>
      <c r="F13" s="303">
        <f ca="1">'Model outputs'!H20</f>
        <v>0</v>
      </c>
    </row>
    <row r="14" spans="1:6" x14ac:dyDescent="0.25">
      <c r="B14" t="s">
        <v>291</v>
      </c>
      <c r="C14" t="s">
        <v>275</v>
      </c>
      <c r="D14" t="s">
        <v>218</v>
      </c>
      <c r="E14" t="s">
        <v>213</v>
      </c>
      <c r="F14" s="303">
        <f ca="1">'Model outputs'!H21</f>
        <v>0</v>
      </c>
    </row>
    <row r="15" spans="1:6" x14ac:dyDescent="0.25">
      <c r="B15" t="s">
        <v>292</v>
      </c>
      <c r="C15" t="s">
        <v>276</v>
      </c>
      <c r="D15" t="s">
        <v>218</v>
      </c>
      <c r="E15" t="s">
        <v>213</v>
      </c>
      <c r="F15" s="303">
        <f>'Model outputs'!H22</f>
        <v>0</v>
      </c>
    </row>
    <row r="16" spans="1:6" x14ac:dyDescent="0.25">
      <c r="B16" t="s">
        <v>293</v>
      </c>
      <c r="C16" t="s">
        <v>277</v>
      </c>
      <c r="D16" t="s">
        <v>218</v>
      </c>
      <c r="E16" t="s">
        <v>213</v>
      </c>
      <c r="F16" s="303">
        <f>'Model outputs'!H23</f>
        <v>0</v>
      </c>
    </row>
    <row r="17" spans="1:6" x14ac:dyDescent="0.25">
      <c r="B17" t="s">
        <v>294</v>
      </c>
      <c r="C17" t="s">
        <v>278</v>
      </c>
      <c r="D17" t="s">
        <v>218</v>
      </c>
      <c r="E17" t="s">
        <v>213</v>
      </c>
      <c r="F17" s="303">
        <f>'Model outputs'!H24</f>
        <v>0</v>
      </c>
    </row>
    <row r="18" spans="1:6" x14ac:dyDescent="0.25">
      <c r="B18" t="s">
        <v>295</v>
      </c>
      <c r="C18" t="s">
        <v>279</v>
      </c>
      <c r="D18" t="s">
        <v>218</v>
      </c>
      <c r="E18" t="s">
        <v>213</v>
      </c>
      <c r="F18" s="303">
        <f ca="1">'Model outputs'!H25</f>
        <v>0</v>
      </c>
    </row>
    <row r="19" spans="1:6" x14ac:dyDescent="0.25">
      <c r="B19" t="s">
        <v>296</v>
      </c>
      <c r="C19" t="s">
        <v>280</v>
      </c>
      <c r="D19" t="s">
        <v>218</v>
      </c>
      <c r="E19" t="s">
        <v>213</v>
      </c>
      <c r="F19" s="303">
        <f ca="1">'Model outputs'!H26</f>
        <v>0</v>
      </c>
    </row>
    <row r="20" spans="1:6" x14ac:dyDescent="0.25">
      <c r="B20" t="s">
        <v>325</v>
      </c>
      <c r="C20" t="s">
        <v>326</v>
      </c>
      <c r="D20" t="s">
        <v>218</v>
      </c>
      <c r="E20" t="s">
        <v>213</v>
      </c>
      <c r="F20" s="303">
        <f>'Model outputs'!K31</f>
        <v>0</v>
      </c>
    </row>
    <row r="21" spans="1:6" x14ac:dyDescent="0.25">
      <c r="B21" t="s">
        <v>327</v>
      </c>
      <c r="C21" t="s">
        <v>328</v>
      </c>
      <c r="D21" t="s">
        <v>218</v>
      </c>
      <c r="E21" t="s">
        <v>213</v>
      </c>
      <c r="F21" s="303">
        <f>'Model outputs'!K32</f>
        <v>0</v>
      </c>
    </row>
    <row r="22" spans="1:6" x14ac:dyDescent="0.25">
      <c r="B22" t="s">
        <v>329</v>
      </c>
      <c r="C22" t="s">
        <v>330</v>
      </c>
      <c r="D22" t="s">
        <v>218</v>
      </c>
      <c r="E22" t="s">
        <v>213</v>
      </c>
      <c r="F22" s="303">
        <f>'Model outputs'!K33</f>
        <v>0</v>
      </c>
    </row>
    <row r="23" spans="1:6" x14ac:dyDescent="0.25">
      <c r="A23" s="257"/>
      <c r="B23" s="257" t="s">
        <v>331</v>
      </c>
      <c r="C23" s="257" t="s">
        <v>332</v>
      </c>
      <c r="D23" s="257" t="s">
        <v>218</v>
      </c>
      <c r="E23" s="257" t="s">
        <v>213</v>
      </c>
      <c r="F23" s="303">
        <f>'Model outputs'!K34</f>
        <v>0</v>
      </c>
    </row>
    <row r="24" spans="1:6" x14ac:dyDescent="0.25">
      <c r="A24" s="257"/>
      <c r="B24" s="257" t="s">
        <v>333</v>
      </c>
      <c r="C24" s="257" t="s">
        <v>334</v>
      </c>
      <c r="D24" s="257" t="s">
        <v>218</v>
      </c>
      <c r="E24" s="257" t="s">
        <v>213</v>
      </c>
      <c r="F24" s="303">
        <f>'Model outputs'!K35</f>
        <v>0</v>
      </c>
    </row>
    <row r="25" spans="1:6" x14ac:dyDescent="0.25">
      <c r="A25" s="257"/>
      <c r="B25" s="257" t="s">
        <v>335</v>
      </c>
      <c r="C25" s="257" t="s">
        <v>336</v>
      </c>
      <c r="D25" s="257" t="s">
        <v>218</v>
      </c>
      <c r="E25" s="257" t="s">
        <v>213</v>
      </c>
      <c r="F25" s="303">
        <f>'Model outputs'!K36</f>
        <v>0</v>
      </c>
    </row>
    <row r="26" spans="1:6" x14ac:dyDescent="0.25">
      <c r="A26" s="257"/>
      <c r="B26" s="257" t="s">
        <v>379</v>
      </c>
      <c r="C26" s="257" t="s">
        <v>374</v>
      </c>
      <c r="D26" s="257" t="s">
        <v>218</v>
      </c>
      <c r="E26" s="257" t="s">
        <v>213</v>
      </c>
      <c r="F26" s="303">
        <f>'Model outputs'!K37</f>
        <v>0</v>
      </c>
    </row>
    <row r="27" spans="1:6" x14ac:dyDescent="0.25">
      <c r="A27" s="257"/>
      <c r="B27" s="257" t="s">
        <v>337</v>
      </c>
      <c r="C27" s="257" t="s">
        <v>338</v>
      </c>
      <c r="D27" s="257" t="s">
        <v>218</v>
      </c>
      <c r="E27" s="257" t="s">
        <v>213</v>
      </c>
      <c r="F27" s="303">
        <f>SUM('Model outputs'!K31:K37)</f>
        <v>0</v>
      </c>
    </row>
    <row r="28" spans="1:6" x14ac:dyDescent="0.25">
      <c r="A28" s="257"/>
      <c r="B28" s="257" t="s">
        <v>339</v>
      </c>
      <c r="C28" s="257" t="s">
        <v>340</v>
      </c>
      <c r="D28" s="257" t="s">
        <v>218</v>
      </c>
      <c r="E28" s="257" t="s">
        <v>213</v>
      </c>
      <c r="F28" s="303">
        <f>'Model outputs'!K40</f>
        <v>0</v>
      </c>
    </row>
    <row r="29" spans="1:6" x14ac:dyDescent="0.25">
      <c r="A29" s="257"/>
      <c r="B29" s="257" t="s">
        <v>341</v>
      </c>
      <c r="C29" s="257" t="s">
        <v>342</v>
      </c>
      <c r="D29" s="257" t="s">
        <v>218</v>
      </c>
      <c r="E29" s="257" t="s">
        <v>213</v>
      </c>
      <c r="F29" s="303">
        <f>'Model outputs'!K41</f>
        <v>-2.5</v>
      </c>
    </row>
    <row r="30" spans="1:6" x14ac:dyDescent="0.25">
      <c r="A30" s="257"/>
      <c r="B30" s="257" t="s">
        <v>343</v>
      </c>
      <c r="C30" s="257" t="s">
        <v>344</v>
      </c>
      <c r="D30" s="257" t="s">
        <v>218</v>
      </c>
      <c r="E30" s="257" t="s">
        <v>213</v>
      </c>
      <c r="F30" s="303">
        <f>'Model outputs'!K42</f>
        <v>0</v>
      </c>
    </row>
    <row r="31" spans="1:6" x14ac:dyDescent="0.25">
      <c r="A31" s="257"/>
      <c r="B31" s="257" t="s">
        <v>345</v>
      </c>
      <c r="C31" s="257" t="s">
        <v>346</v>
      </c>
      <c r="D31" s="257" t="s">
        <v>218</v>
      </c>
      <c r="E31" s="257" t="s">
        <v>213</v>
      </c>
      <c r="F31" s="303">
        <f>'Model outputs'!K43</f>
        <v>0</v>
      </c>
    </row>
    <row r="32" spans="1:6" x14ac:dyDescent="0.25">
      <c r="A32" s="257"/>
      <c r="B32" s="257" t="s">
        <v>347</v>
      </c>
      <c r="C32" s="257" t="s">
        <v>348</v>
      </c>
      <c r="D32" s="257" t="s">
        <v>218</v>
      </c>
      <c r="E32" s="257" t="s">
        <v>213</v>
      </c>
      <c r="F32" s="303">
        <f>'Model outputs'!K44</f>
        <v>0</v>
      </c>
    </row>
    <row r="33" spans="1:6" x14ac:dyDescent="0.25">
      <c r="A33" s="257"/>
      <c r="B33" s="257" t="s">
        <v>349</v>
      </c>
      <c r="C33" s="257" t="s">
        <v>350</v>
      </c>
      <c r="D33" s="257" t="s">
        <v>218</v>
      </c>
      <c r="E33" s="257" t="s">
        <v>213</v>
      </c>
      <c r="F33" s="303">
        <f>'Model outputs'!K45</f>
        <v>0</v>
      </c>
    </row>
    <row r="34" spans="1:6" x14ac:dyDescent="0.25">
      <c r="A34" s="257"/>
      <c r="B34" s="257" t="s">
        <v>380</v>
      </c>
      <c r="C34" s="257" t="s">
        <v>375</v>
      </c>
      <c r="D34" s="257" t="s">
        <v>218</v>
      </c>
      <c r="E34" s="257" t="s">
        <v>213</v>
      </c>
      <c r="F34" s="303">
        <f>'Model outputs'!K46</f>
        <v>0</v>
      </c>
    </row>
    <row r="35" spans="1:6" x14ac:dyDescent="0.25">
      <c r="A35" s="257"/>
      <c r="B35" s="257" t="s">
        <v>351</v>
      </c>
      <c r="C35" s="257" t="s">
        <v>352</v>
      </c>
      <c r="D35" s="257" t="s">
        <v>218</v>
      </c>
      <c r="E35" s="257" t="s">
        <v>213</v>
      </c>
      <c r="F35" s="303">
        <f>SUM('Model outputs'!K40:K46)</f>
        <v>-2.5</v>
      </c>
    </row>
    <row r="36" spans="1:6" x14ac:dyDescent="0.25">
      <c r="A36" s="257"/>
      <c r="B36" s="257" t="s">
        <v>353</v>
      </c>
      <c r="C36" s="257" t="s">
        <v>354</v>
      </c>
      <c r="D36" s="257" t="s">
        <v>218</v>
      </c>
      <c r="E36" s="257" t="s">
        <v>213</v>
      </c>
      <c r="F36" s="303">
        <f>'Model outputs'!K49</f>
        <v>0</v>
      </c>
    </row>
    <row r="37" spans="1:6" x14ac:dyDescent="0.25">
      <c r="A37" s="257"/>
      <c r="B37" s="257" t="s">
        <v>355</v>
      </c>
      <c r="C37" s="257" t="s">
        <v>356</v>
      </c>
      <c r="D37" s="257" t="s">
        <v>218</v>
      </c>
      <c r="E37" s="257" t="s">
        <v>213</v>
      </c>
      <c r="F37" s="303">
        <f>'Model outputs'!K50</f>
        <v>0</v>
      </c>
    </row>
    <row r="38" spans="1:6" x14ac:dyDescent="0.25">
      <c r="A38" s="257"/>
      <c r="B38" s="257" t="s">
        <v>357</v>
      </c>
      <c r="C38" s="257" t="s">
        <v>358</v>
      </c>
      <c r="D38" s="257" t="s">
        <v>218</v>
      </c>
      <c r="E38" s="257" t="s">
        <v>213</v>
      </c>
      <c r="F38" s="303">
        <f>'Model outputs'!K51</f>
        <v>0</v>
      </c>
    </row>
    <row r="39" spans="1:6" x14ac:dyDescent="0.25">
      <c r="A39" s="257"/>
      <c r="B39" s="257" t="s">
        <v>381</v>
      </c>
      <c r="C39" s="257" t="s">
        <v>376</v>
      </c>
      <c r="D39" s="257" t="s">
        <v>218</v>
      </c>
      <c r="E39" s="257" t="s">
        <v>213</v>
      </c>
      <c r="F39" s="303">
        <f>'Model outputs'!K52</f>
        <v>0</v>
      </c>
    </row>
    <row r="40" spans="1:6" x14ac:dyDescent="0.25">
      <c r="A40" s="257"/>
      <c r="B40" s="257" t="s">
        <v>382</v>
      </c>
      <c r="C40" s="257" t="s">
        <v>377</v>
      </c>
      <c r="D40" s="257" t="s">
        <v>218</v>
      </c>
      <c r="E40" s="257" t="s">
        <v>213</v>
      </c>
      <c r="F40" s="303">
        <f>'Model outputs'!K53</f>
        <v>0</v>
      </c>
    </row>
    <row r="41" spans="1:6" x14ac:dyDescent="0.25">
      <c r="A41" s="257"/>
      <c r="B41" s="257" t="s">
        <v>383</v>
      </c>
      <c r="C41" s="257" t="s">
        <v>378</v>
      </c>
      <c r="D41" s="257" t="s">
        <v>218</v>
      </c>
      <c r="E41" s="257" t="s">
        <v>213</v>
      </c>
      <c r="F41" s="303">
        <f>'Model outputs'!K54</f>
        <v>0</v>
      </c>
    </row>
    <row r="42" spans="1:6" x14ac:dyDescent="0.25">
      <c r="A42" s="257"/>
      <c r="B42" s="257" t="s">
        <v>359</v>
      </c>
      <c r="C42" s="257" t="s">
        <v>360</v>
      </c>
      <c r="D42" s="257" t="s">
        <v>218</v>
      </c>
      <c r="E42" s="257" t="s">
        <v>213</v>
      </c>
      <c r="F42" s="303">
        <f>'Model outputs'!K55</f>
        <v>0</v>
      </c>
    </row>
    <row r="43" spans="1:6" x14ac:dyDescent="0.25">
      <c r="A43" s="257"/>
      <c r="B43" s="257" t="s">
        <v>361</v>
      </c>
      <c r="C43" s="257" t="s">
        <v>362</v>
      </c>
      <c r="D43" s="257" t="s">
        <v>218</v>
      </c>
      <c r="E43" s="257" t="s">
        <v>213</v>
      </c>
      <c r="F43" s="303">
        <f>SUM('Model outputs'!K49:K55)</f>
        <v>0</v>
      </c>
    </row>
    <row r="44" spans="1:6" x14ac:dyDescent="0.25">
      <c r="A44" s="257"/>
      <c r="B44" s="257" t="s">
        <v>300</v>
      </c>
      <c r="C44" s="257" t="s">
        <v>301</v>
      </c>
      <c r="D44" s="257" t="s">
        <v>44</v>
      </c>
      <c r="E44" s="257" t="s">
        <v>213</v>
      </c>
      <c r="F44" s="304" t="str">
        <f ca="1">CONCATENATE("[…]", TEXT(NOW(),"dd/mm/yyy hh:mm:ss"))</f>
        <v>[…]10/11/2020 10:08:48</v>
      </c>
    </row>
    <row r="45" spans="1:6" x14ac:dyDescent="0.25">
      <c r="A45" s="257"/>
      <c r="B45" s="257" t="s">
        <v>302</v>
      </c>
      <c r="C45" s="257" t="s">
        <v>303</v>
      </c>
      <c r="D45" s="257" t="s">
        <v>44</v>
      </c>
      <c r="E45" s="257" t="s">
        <v>213</v>
      </c>
      <c r="F45" s="305" t="str">
        <f ca="1">MID(CELL("filename",F1),SEARCH("[",CELL("filename",F1))+1,SEARCH(".",CELL("filename",F1))-1-SEARCH("[",CELL("filename",F1)))</f>
        <v>ODI difference model_WSH_BYRun2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Dŵr Cymru</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0" customWidth="1"/>
    <col min="2" max="2" width="3.59765625" style="280" customWidth="1"/>
    <col min="3" max="3" width="54.19921875" style="282" bestFit="1" customWidth="1"/>
    <col min="4" max="4" width="39" style="282" customWidth="1"/>
    <col min="5" max="5" width="16" style="282" customWidth="1"/>
    <col min="6" max="6" width="15" style="282" customWidth="1"/>
    <col min="7" max="7" width="0" style="280" hidden="1" customWidth="1"/>
    <col min="8" max="16383" width="8" style="280" hidden="1"/>
    <col min="16384" max="16384" width="7.8984375" style="280" hidden="1" customWidth="1"/>
  </cols>
  <sheetData>
    <row r="1" spans="1:6" s="265" customFormat="1" ht="33" customHeight="1" x14ac:dyDescent="0.25">
      <c r="A1" s="263" t="str">
        <f ca="1" xml:space="preserve"> RIGHT(CELL("filename", $A$1), LEN(CELL("filename", $A$1)) - SEARCH("]", CELL("filename", $A$1)))</f>
        <v>Change log</v>
      </c>
      <c r="B1" s="264"/>
      <c r="C1" s="264"/>
      <c r="D1" s="264"/>
      <c r="E1" s="264"/>
      <c r="F1" s="264"/>
    </row>
    <row r="2" spans="1:6" s="267" customFormat="1" ht="18" customHeight="1" x14ac:dyDescent="0.25">
      <c r="A2" s="266" t="s">
        <v>307</v>
      </c>
      <c r="B2" s="266" t="s">
        <v>308</v>
      </c>
      <c r="C2" s="266" t="s">
        <v>309</v>
      </c>
      <c r="D2" s="266" t="s">
        <v>310</v>
      </c>
      <c r="E2" s="266" t="s">
        <v>311</v>
      </c>
      <c r="F2" s="266" t="s">
        <v>312</v>
      </c>
    </row>
    <row r="3" spans="1:6" s="272" customFormat="1" ht="18.600000000000001" customHeight="1" x14ac:dyDescent="0.25">
      <c r="A3" s="268" t="s">
        <v>313</v>
      </c>
      <c r="B3" s="269">
        <v>1</v>
      </c>
      <c r="C3" s="270" t="s">
        <v>314</v>
      </c>
      <c r="D3" s="270" t="s">
        <v>315</v>
      </c>
      <c r="E3" s="270"/>
      <c r="F3" s="271"/>
    </row>
    <row r="4" spans="1:6" s="267" customFormat="1" ht="72" customHeight="1" x14ac:dyDescent="0.25">
      <c r="A4" s="273" t="s">
        <v>316</v>
      </c>
      <c r="B4" s="274">
        <v>2</v>
      </c>
      <c r="C4" s="275" t="s">
        <v>317</v>
      </c>
      <c r="D4" s="275" t="s">
        <v>318</v>
      </c>
      <c r="E4" s="275" t="s">
        <v>319</v>
      </c>
      <c r="F4" s="276"/>
    </row>
    <row r="5" spans="1:6" s="267" customFormat="1" ht="31.2" customHeight="1" x14ac:dyDescent="0.25">
      <c r="A5" s="273" t="s">
        <v>370</v>
      </c>
      <c r="B5" s="274">
        <v>3</v>
      </c>
      <c r="C5" s="275" t="s">
        <v>373</v>
      </c>
      <c r="D5" s="275" t="s">
        <v>371</v>
      </c>
      <c r="E5" s="275" t="s">
        <v>372</v>
      </c>
      <c r="F5" s="276"/>
    </row>
    <row r="6" spans="1:6" x14ac:dyDescent="0.25">
      <c r="A6" s="277"/>
      <c r="B6" s="278"/>
      <c r="C6" s="279"/>
      <c r="D6" s="279"/>
      <c r="E6" s="279"/>
      <c r="F6" s="279"/>
    </row>
    <row r="7" spans="1:6" ht="15" customHeight="1" x14ac:dyDescent="0.25">
      <c r="A7" s="100" t="s">
        <v>16</v>
      </c>
      <c r="B7" s="100"/>
      <c r="C7" s="100"/>
      <c r="D7" s="100"/>
      <c r="E7" s="100"/>
      <c r="F7" s="100"/>
    </row>
    <row r="8" spans="1:6" x14ac:dyDescent="0.25">
      <c r="A8" s="277"/>
      <c r="B8" s="278"/>
      <c r="C8" s="279"/>
      <c r="D8" s="279"/>
      <c r="E8" s="279"/>
      <c r="F8" s="279"/>
    </row>
    <row r="9" spans="1:6" x14ac:dyDescent="0.25">
      <c r="A9" s="277"/>
      <c r="B9" s="278"/>
      <c r="C9" s="279"/>
      <c r="D9" s="279"/>
      <c r="E9" s="279"/>
      <c r="F9" s="279"/>
    </row>
    <row r="10" spans="1:6" x14ac:dyDescent="0.25">
      <c r="A10" s="277"/>
      <c r="B10" s="278"/>
      <c r="C10" s="279"/>
      <c r="D10" s="279"/>
      <c r="E10" s="279"/>
      <c r="F10" s="279"/>
    </row>
    <row r="11" spans="1:6" x14ac:dyDescent="0.25">
      <c r="A11" s="277"/>
      <c r="B11" s="278"/>
      <c r="C11" s="279"/>
      <c r="D11" s="279"/>
      <c r="E11" s="279"/>
      <c r="F11" s="279"/>
    </row>
    <row r="12" spans="1:6" x14ac:dyDescent="0.25">
      <c r="A12" s="277"/>
      <c r="B12" s="278"/>
      <c r="C12" s="279"/>
      <c r="D12" s="279"/>
      <c r="E12" s="279"/>
      <c r="F12" s="279"/>
    </row>
    <row r="13" spans="1:6" x14ac:dyDescent="0.25">
      <c r="A13" s="277"/>
      <c r="B13" s="278"/>
      <c r="C13" s="279"/>
      <c r="D13" s="279"/>
      <c r="E13" s="279"/>
      <c r="F13" s="279"/>
    </row>
    <row r="14" spans="1:6" x14ac:dyDescent="0.25">
      <c r="A14" s="277"/>
      <c r="B14" s="278"/>
      <c r="C14" s="279"/>
      <c r="D14" s="279"/>
      <c r="E14" s="279"/>
      <c r="F14" s="279"/>
    </row>
    <row r="15" spans="1:6" x14ac:dyDescent="0.25">
      <c r="A15" s="277"/>
      <c r="B15" s="278"/>
      <c r="C15" s="279"/>
      <c r="D15" s="279"/>
      <c r="E15" s="279"/>
      <c r="F15" s="279"/>
    </row>
    <row r="16" spans="1:6" x14ac:dyDescent="0.25">
      <c r="A16" s="281"/>
    </row>
    <row r="17" spans="1:1" x14ac:dyDescent="0.25">
      <c r="A17" s="281"/>
    </row>
    <row r="18" spans="1:1" x14ac:dyDescent="0.25">
      <c r="A18" s="281"/>
    </row>
    <row r="19" spans="1:1" x14ac:dyDescent="0.25">
      <c r="A19" s="281"/>
    </row>
    <row r="20" spans="1:1" x14ac:dyDescent="0.25">
      <c r="A20" s="281"/>
    </row>
    <row r="21" spans="1:1" x14ac:dyDescent="0.25">
      <c r="A21" s="281"/>
    </row>
    <row r="22" spans="1:1" x14ac:dyDescent="0.25">
      <c r="A22" s="281"/>
    </row>
    <row r="23" spans="1:1" x14ac:dyDescent="0.25">
      <c r="A23" s="281"/>
    </row>
    <row r="24" spans="1:1" x14ac:dyDescent="0.25">
      <c r="A24" s="281"/>
    </row>
    <row r="25" spans="1:1" x14ac:dyDescent="0.25">
      <c r="A25" s="281"/>
    </row>
    <row r="26" spans="1:1" x14ac:dyDescent="0.25">
      <c r="A26" s="281"/>
    </row>
    <row r="27" spans="1:1" x14ac:dyDescent="0.25">
      <c r="A27" s="281"/>
    </row>
    <row r="28" spans="1:1" x14ac:dyDescent="0.25">
      <c r="A28" s="281"/>
    </row>
    <row r="29" spans="1:1" x14ac:dyDescent="0.25">
      <c r="A29" s="281"/>
    </row>
    <row r="30" spans="1:1" x14ac:dyDescent="0.25">
      <c r="A30" s="281"/>
    </row>
    <row r="31" spans="1:1" x14ac:dyDescent="0.25">
      <c r="A31" s="281"/>
    </row>
    <row r="32" spans="1:1" x14ac:dyDescent="0.25">
      <c r="A32" s="281"/>
    </row>
    <row r="33" spans="1:1" x14ac:dyDescent="0.25">
      <c r="A33" s="281"/>
    </row>
    <row r="34" spans="1:1" x14ac:dyDescent="0.25">
      <c r="A34" s="281"/>
    </row>
    <row r="35" spans="1:1" x14ac:dyDescent="0.25">
      <c r="A35" s="281"/>
    </row>
    <row r="36" spans="1:1" x14ac:dyDescent="0.25">
      <c r="A36" s="281"/>
    </row>
    <row r="37" spans="1:1" x14ac:dyDescent="0.25">
      <c r="A37" s="281"/>
    </row>
    <row r="38" spans="1:1" x14ac:dyDescent="0.25">
      <c r="A38" s="281"/>
    </row>
    <row r="39" spans="1:1" x14ac:dyDescent="0.25">
      <c r="A39" s="281"/>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2"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3"/>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4" t="str">
        <f ca="1" xml:space="preserve"> RIGHT(CELL("filename", $A$1), LEN(CELL("filename", $A$1)) - SEARCH("]", CELL("filename", $A$1)))</f>
        <v>ToC</v>
      </c>
      <c r="B1" s="285"/>
      <c r="C1" s="83"/>
      <c r="D1" s="83"/>
      <c r="E1" s="83"/>
      <c r="F1" s="83"/>
      <c r="G1" s="83"/>
      <c r="H1" s="83"/>
    </row>
    <row r="2" spans="1:8" ht="9" customHeight="1" x14ac:dyDescent="0.25"/>
    <row r="3" spans="1:8" s="286" customFormat="1" ht="18" customHeight="1" x14ac:dyDescent="0.25">
      <c r="B3" s="287" t="s">
        <v>320</v>
      </c>
      <c r="D3" s="288" t="s">
        <v>30</v>
      </c>
      <c r="F3" s="289" t="s">
        <v>255</v>
      </c>
      <c r="H3" s="290"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19921875" bestFit="1" customWidth="1"/>
    <col min="3" max="3" width="171.69921875" customWidth="1"/>
    <col min="4" max="4" width="5.19921875" bestFit="1" customWidth="1"/>
    <col min="5" max="5" width="17.59765625" bestFit="1" customWidth="1"/>
    <col min="6" max="6" width="9.3984375" style="301"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1" t="s">
        <v>212</v>
      </c>
    </row>
    <row r="3" spans="1:6" ht="6.6" customHeight="1" x14ac:dyDescent="0.25"/>
    <row r="4" spans="1:6" ht="15.6" customHeight="1" x14ac:dyDescent="0.25">
      <c r="F4" s="301" t="s">
        <v>213</v>
      </c>
    </row>
    <row r="5" spans="1:6" ht="15.6" customHeight="1" x14ac:dyDescent="0.25">
      <c r="F5" s="301" t="s">
        <v>363</v>
      </c>
    </row>
    <row r="6" spans="1:6" ht="15.6" customHeight="1" x14ac:dyDescent="0.25">
      <c r="F6" s="301" t="s">
        <v>215</v>
      </c>
    </row>
    <row r="7" spans="1:6" ht="15" customHeight="1" x14ac:dyDescent="0.25">
      <c r="A7" t="s">
        <v>177</v>
      </c>
      <c r="B7" t="s">
        <v>384</v>
      </c>
      <c r="C7" t="s">
        <v>385</v>
      </c>
      <c r="D7" t="s">
        <v>218</v>
      </c>
      <c r="E7" t="s">
        <v>213</v>
      </c>
      <c r="F7" s="302">
        <v>0</v>
      </c>
    </row>
    <row r="8" spans="1:6" ht="15" customHeight="1" x14ac:dyDescent="0.25">
      <c r="A8" t="s">
        <v>177</v>
      </c>
      <c r="B8" t="s">
        <v>386</v>
      </c>
      <c r="C8" t="s">
        <v>387</v>
      </c>
      <c r="D8" t="s">
        <v>218</v>
      </c>
      <c r="E8" t="s">
        <v>213</v>
      </c>
      <c r="F8" s="302">
        <v>0</v>
      </c>
    </row>
    <row r="9" spans="1:6" ht="15" customHeight="1" x14ac:dyDescent="0.25">
      <c r="A9" t="s">
        <v>177</v>
      </c>
      <c r="B9" t="s">
        <v>388</v>
      </c>
      <c r="C9" t="s">
        <v>389</v>
      </c>
      <c r="D9" t="s">
        <v>218</v>
      </c>
      <c r="E9" t="s">
        <v>213</v>
      </c>
      <c r="F9" s="302">
        <v>0</v>
      </c>
    </row>
    <row r="10" spans="1:6" ht="15" customHeight="1" x14ac:dyDescent="0.25">
      <c r="A10" t="s">
        <v>177</v>
      </c>
      <c r="B10" t="s">
        <v>390</v>
      </c>
      <c r="C10" t="s">
        <v>391</v>
      </c>
      <c r="D10" t="s">
        <v>218</v>
      </c>
      <c r="E10" t="s">
        <v>213</v>
      </c>
      <c r="F10" s="302">
        <v>0</v>
      </c>
    </row>
    <row r="11" spans="1:6" ht="15" customHeight="1" x14ac:dyDescent="0.25">
      <c r="A11" t="s">
        <v>177</v>
      </c>
      <c r="B11" t="s">
        <v>392</v>
      </c>
      <c r="C11" t="s">
        <v>393</v>
      </c>
      <c r="D11" t="s">
        <v>218</v>
      </c>
      <c r="E11" t="s">
        <v>213</v>
      </c>
      <c r="F11" s="302">
        <v>0</v>
      </c>
    </row>
    <row r="12" spans="1:6" ht="15" customHeight="1" x14ac:dyDescent="0.25">
      <c r="A12" t="s">
        <v>177</v>
      </c>
      <c r="B12" t="s">
        <v>394</v>
      </c>
      <c r="C12" t="s">
        <v>395</v>
      </c>
      <c r="D12" t="s">
        <v>218</v>
      </c>
      <c r="E12" t="s">
        <v>213</v>
      </c>
      <c r="F12" s="302">
        <v>0</v>
      </c>
    </row>
    <row r="13" spans="1:6" ht="15" customHeight="1" x14ac:dyDescent="0.25">
      <c r="A13" t="s">
        <v>177</v>
      </c>
      <c r="B13" t="s">
        <v>396</v>
      </c>
      <c r="C13" t="s">
        <v>397</v>
      </c>
      <c r="D13" t="s">
        <v>218</v>
      </c>
      <c r="E13" t="s">
        <v>213</v>
      </c>
      <c r="F13" s="302">
        <v>0</v>
      </c>
    </row>
    <row r="14" spans="1:6" ht="15" customHeight="1" x14ac:dyDescent="0.25">
      <c r="A14" t="s">
        <v>177</v>
      </c>
      <c r="B14" t="s">
        <v>398</v>
      </c>
      <c r="C14" t="s">
        <v>399</v>
      </c>
      <c r="D14" t="s">
        <v>218</v>
      </c>
      <c r="E14" t="s">
        <v>213</v>
      </c>
      <c r="F14" s="302">
        <v>0</v>
      </c>
    </row>
    <row r="15" spans="1:6" ht="15" customHeight="1" x14ac:dyDescent="0.25">
      <c r="A15" t="s">
        <v>177</v>
      </c>
      <c r="B15" t="s">
        <v>400</v>
      </c>
      <c r="C15" t="s">
        <v>401</v>
      </c>
      <c r="D15" t="s">
        <v>218</v>
      </c>
      <c r="E15" t="s">
        <v>213</v>
      </c>
      <c r="F15" s="302">
        <v>-4.8869999999999996</v>
      </c>
    </row>
    <row r="16" spans="1:6" ht="15" customHeight="1" x14ac:dyDescent="0.25">
      <c r="A16" t="s">
        <v>177</v>
      </c>
      <c r="B16" t="s">
        <v>402</v>
      </c>
      <c r="C16" t="s">
        <v>403</v>
      </c>
      <c r="D16" t="s">
        <v>218</v>
      </c>
      <c r="E16" t="s">
        <v>213</v>
      </c>
      <c r="F16" s="302">
        <v>1.6950000000000001</v>
      </c>
    </row>
    <row r="17" spans="1:6" ht="15" customHeight="1" x14ac:dyDescent="0.25">
      <c r="A17" t="s">
        <v>177</v>
      </c>
      <c r="B17" t="s">
        <v>404</v>
      </c>
      <c r="C17" t="s">
        <v>405</v>
      </c>
      <c r="D17" t="s">
        <v>218</v>
      </c>
      <c r="E17" t="s">
        <v>213</v>
      </c>
      <c r="F17" s="302">
        <v>0</v>
      </c>
    </row>
    <row r="18" spans="1:6" ht="15" customHeight="1" x14ac:dyDescent="0.25">
      <c r="A18" t="s">
        <v>177</v>
      </c>
      <c r="B18" t="s">
        <v>406</v>
      </c>
      <c r="C18" t="s">
        <v>407</v>
      </c>
      <c r="D18" t="s">
        <v>218</v>
      </c>
      <c r="E18" t="s">
        <v>213</v>
      </c>
      <c r="F18" s="302">
        <v>0</v>
      </c>
    </row>
    <row r="19" spans="1:6" ht="15" customHeight="1" x14ac:dyDescent="0.25">
      <c r="A19" t="s">
        <v>177</v>
      </c>
      <c r="B19" t="s">
        <v>408</v>
      </c>
      <c r="C19" t="s">
        <v>409</v>
      </c>
      <c r="D19" t="s">
        <v>218</v>
      </c>
      <c r="E19" t="s">
        <v>213</v>
      </c>
      <c r="F19" s="302">
        <v>0</v>
      </c>
    </row>
    <row r="20" spans="1:6" ht="15" customHeight="1" x14ac:dyDescent="0.25">
      <c r="A20" t="s">
        <v>177</v>
      </c>
      <c r="B20" t="s">
        <v>410</v>
      </c>
      <c r="C20" t="s">
        <v>411</v>
      </c>
      <c r="D20" t="s">
        <v>218</v>
      </c>
      <c r="E20" t="s">
        <v>213</v>
      </c>
      <c r="F20" s="302">
        <v>-3.1920000000000002</v>
      </c>
    </row>
    <row r="21" spans="1:6" ht="15" customHeight="1" x14ac:dyDescent="0.25">
      <c r="A21" t="s">
        <v>177</v>
      </c>
      <c r="B21" t="s">
        <v>412</v>
      </c>
      <c r="C21" t="s">
        <v>413</v>
      </c>
      <c r="D21" t="s">
        <v>218</v>
      </c>
      <c r="E21" t="s">
        <v>213</v>
      </c>
      <c r="F21" s="302">
        <v>0</v>
      </c>
    </row>
    <row r="22" spans="1:6" ht="15" customHeight="1" x14ac:dyDescent="0.25">
      <c r="A22" t="s">
        <v>177</v>
      </c>
      <c r="B22" t="s">
        <v>414</v>
      </c>
      <c r="C22" t="s">
        <v>415</v>
      </c>
      <c r="D22" t="s">
        <v>218</v>
      </c>
      <c r="E22" t="s">
        <v>213</v>
      </c>
      <c r="F22" s="302">
        <v>0</v>
      </c>
    </row>
    <row r="23" spans="1:6" ht="15" customHeight="1" x14ac:dyDescent="0.25">
      <c r="A23" t="s">
        <v>177</v>
      </c>
      <c r="B23" t="s">
        <v>416</v>
      </c>
      <c r="C23" t="s">
        <v>417</v>
      </c>
      <c r="D23" t="s">
        <v>218</v>
      </c>
      <c r="E23" t="s">
        <v>213</v>
      </c>
      <c r="F23" s="302">
        <v>0</v>
      </c>
    </row>
    <row r="24" spans="1:6" ht="15" customHeight="1" x14ac:dyDescent="0.25">
      <c r="A24" t="s">
        <v>177</v>
      </c>
      <c r="B24" t="s">
        <v>418</v>
      </c>
      <c r="C24" t="s">
        <v>419</v>
      </c>
      <c r="D24" t="s">
        <v>218</v>
      </c>
      <c r="E24" t="s">
        <v>213</v>
      </c>
      <c r="F24" s="302">
        <v>0</v>
      </c>
    </row>
    <row r="25" spans="1:6" ht="15" customHeight="1" x14ac:dyDescent="0.25">
      <c r="A25" t="s">
        <v>177</v>
      </c>
      <c r="B25" t="s">
        <v>420</v>
      </c>
      <c r="C25" t="s">
        <v>421</v>
      </c>
      <c r="D25" t="s">
        <v>218</v>
      </c>
      <c r="E25" t="s">
        <v>213</v>
      </c>
      <c r="F25" s="302">
        <v>0</v>
      </c>
    </row>
  </sheetData>
  <pageMargins left="0.70866141732283472" right="0.70866141732283472" top="0.74803149606299213" bottom="0.74803149606299213" header="0.31496062992125984" footer="0.31496062992125984"/>
  <pageSetup paperSize="9" scale="53"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Dŵr Cymru</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176</v>
      </c>
      <c r="H5" s="107"/>
      <c r="I5" s="54"/>
      <c r="J5" s="111"/>
    </row>
    <row r="6" spans="1:11" s="1" customFormat="1" x14ac:dyDescent="0.25">
      <c r="A6" s="54"/>
      <c r="B6" s="54"/>
      <c r="C6" s="54"/>
      <c r="D6" s="54"/>
      <c r="E6" s="54"/>
      <c r="F6" s="54" t="s">
        <v>38</v>
      </c>
      <c r="G6" s="56" t="str">
        <f>INDEX(Validation!C4:C22, MATCH(G5, Validation!B4:B22, 0))</f>
        <v>WSH</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v>
      </c>
      <c r="H15" s="107" t="str">
        <f t="shared" ref="H15:H21" si="0">$G$10</f>
        <v>£m (2012-13 prices)</v>
      </c>
      <c r="I15" s="54"/>
    </row>
    <row r="16" spans="1:11" s="1" customFormat="1" x14ac:dyDescent="0.25">
      <c r="A16" s="54"/>
      <c r="B16" s="54"/>
      <c r="C16" s="54"/>
      <c r="D16" s="54"/>
      <c r="E16" s="54"/>
      <c r="F16" s="112" t="s">
        <v>49</v>
      </c>
      <c r="G16" s="115">
        <f ca="1">INDEX(INDIRECT($G$6),4,6)</f>
        <v>0</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0</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v>
      </c>
      <c r="H24" s="107" t="str">
        <f t="shared" ref="H24:H30" si="1">$G$10</f>
        <v>£m (2012-13 prices)</v>
      </c>
      <c r="I24" s="54"/>
    </row>
    <row r="25" spans="1:9" s="1" customFormat="1" x14ac:dyDescent="0.25">
      <c r="A25" s="54"/>
      <c r="B25" s="54"/>
      <c r="C25" s="54"/>
      <c r="D25" s="54"/>
      <c r="E25" s="54"/>
      <c r="F25" s="112" t="s">
        <v>49</v>
      </c>
      <c r="G25" s="115">
        <f ca="1">INDEX(INDIRECT($G$6),5,6)</f>
        <v>-1.86</v>
      </c>
      <c r="H25" s="107" t="str">
        <f t="shared" si="1"/>
        <v>£m (2012-13 prices)</v>
      </c>
      <c r="I25" s="54"/>
    </row>
    <row r="26" spans="1:9" s="1" customFormat="1" x14ac:dyDescent="0.25">
      <c r="A26" s="54"/>
      <c r="B26" s="54"/>
      <c r="C26" s="54"/>
      <c r="D26" s="54"/>
      <c r="E26" s="54"/>
      <c r="F26" s="112" t="s">
        <v>50</v>
      </c>
      <c r="G26" s="115">
        <f ca="1">INDEX(INDIRECT($G$6),8,6)</f>
        <v>1.885</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2.4999999999999911E-2</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0</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0</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v>
      </c>
      <c r="H46" s="107" t="str">
        <f t="shared" ref="H46:H52" si="3">$G$10</f>
        <v>£m (2012-13 prices)</v>
      </c>
      <c r="I46" s="54"/>
      <c r="K46" s="113"/>
      <c r="N46" s="245"/>
    </row>
    <row r="47" spans="1:14" s="1" customFormat="1" x14ac:dyDescent="0.25">
      <c r="A47" s="54"/>
      <c r="B47" s="54"/>
      <c r="C47" s="54"/>
      <c r="D47" s="54"/>
      <c r="E47" s="54"/>
      <c r="F47" s="112" t="s">
        <v>49</v>
      </c>
      <c r="G47" s="115">
        <f>F_Inputs!F8</f>
        <v>0</v>
      </c>
      <c r="H47" s="107" t="str">
        <f t="shared" si="3"/>
        <v>£m (2012-13 prices)</v>
      </c>
      <c r="I47" s="19"/>
      <c r="K47" s="113"/>
      <c r="N47" s="245"/>
    </row>
    <row r="48" spans="1:14" s="1" customFormat="1" x14ac:dyDescent="0.25">
      <c r="A48" s="54"/>
      <c r="B48" s="54"/>
      <c r="C48" s="54"/>
      <c r="D48" s="54"/>
      <c r="E48" s="54"/>
      <c r="F48" s="112" t="s">
        <v>50</v>
      </c>
      <c r="G48" s="115">
        <f>F_Inputs!F9</f>
        <v>0</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0</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v>
      </c>
      <c r="H55" s="107" t="str">
        <f t="shared" ref="H55:H61" si="4">$G$10</f>
        <v>£m (2012-13 prices)</v>
      </c>
      <c r="I55" s="19"/>
      <c r="K55" s="113"/>
      <c r="N55" s="245"/>
    </row>
    <row r="56" spans="1:14" s="1" customFormat="1" x14ac:dyDescent="0.25">
      <c r="A56" s="54"/>
      <c r="B56" s="54"/>
      <c r="C56" s="54"/>
      <c r="D56" s="54"/>
      <c r="E56" s="54"/>
      <c r="F56" s="112" t="s">
        <v>49</v>
      </c>
      <c r="G56" s="115">
        <f>F_Inputs!F15</f>
        <v>-4.8869999999999996</v>
      </c>
      <c r="H56" s="107" t="str">
        <f t="shared" si="4"/>
        <v>£m (2012-13 prices)</v>
      </c>
      <c r="I56" s="54"/>
      <c r="N56" s="245"/>
    </row>
    <row r="57" spans="1:14" s="1" customFormat="1" x14ac:dyDescent="0.25">
      <c r="A57" s="54"/>
      <c r="B57" s="54"/>
      <c r="C57" s="54"/>
      <c r="D57" s="54"/>
      <c r="E57" s="54"/>
      <c r="F57" s="112" t="s">
        <v>50</v>
      </c>
      <c r="G57" s="115">
        <f>F_Inputs!F16</f>
        <v>1.6950000000000001</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-3.1919999999999993</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v>
      </c>
      <c r="H64" s="107" t="str">
        <f t="shared" ref="H64:H70" si="5">$G$10</f>
        <v>£m (2012-13 prices)</v>
      </c>
      <c r="I64" s="54"/>
      <c r="K64" s="113"/>
      <c r="N64" s="245"/>
    </row>
    <row r="65" spans="1:14" s="1" customFormat="1" x14ac:dyDescent="0.25">
      <c r="A65" s="54"/>
      <c r="B65" s="54"/>
      <c r="C65" s="54"/>
      <c r="D65" s="54"/>
      <c r="E65" s="54"/>
      <c r="F65" s="112" t="s">
        <v>49</v>
      </c>
      <c r="G65" s="115">
        <f>F_Inputs!F22</f>
        <v>0</v>
      </c>
      <c r="H65" s="107" t="str">
        <f t="shared" si="5"/>
        <v>£m (2012-13 prices)</v>
      </c>
      <c r="I65" s="19"/>
      <c r="K65" s="113"/>
      <c r="N65" s="245"/>
    </row>
    <row r="66" spans="1:14" s="1" customFormat="1" x14ac:dyDescent="0.25">
      <c r="A66" s="54"/>
      <c r="B66" s="54"/>
      <c r="C66" s="54"/>
      <c r="D66" s="54"/>
      <c r="E66" s="54"/>
      <c r="F66" s="112" t="s">
        <v>50</v>
      </c>
      <c r="G66" s="115">
        <f>F_Inputs!F23</f>
        <v>0</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0</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3" t="s">
        <v>146</v>
      </c>
      <c r="F20" s="294">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0.898437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Dŵr Cymru</v>
      </c>
      <c r="G1" s="49"/>
      <c r="H1" s="49"/>
      <c r="I1" s="49"/>
      <c r="J1" s="49"/>
      <c r="K1" s="50"/>
      <c r="L1" s="49"/>
      <c r="M1" s="50"/>
      <c r="N1" s="49"/>
      <c r="O1" s="49"/>
      <c r="P1" s="49"/>
      <c r="Q1" s="49"/>
      <c r="R1" s="50" t="str">
        <f>F5</f>
        <v>Dŵr Cymru</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Dŵr Cymru</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v>
      </c>
      <c r="G14" s="230"/>
      <c r="H14" s="216">
        <f>Inputs!G46</f>
        <v>0</v>
      </c>
      <c r="I14" s="229"/>
      <c r="J14" s="217">
        <f ca="1">SUM(H14-F14)</f>
        <v>0</v>
      </c>
      <c r="K14" s="226"/>
      <c r="L14" s="218"/>
      <c r="M14" s="226"/>
      <c r="N14" s="217">
        <f>SUM(H14+L14)</f>
        <v>0</v>
      </c>
      <c r="O14" s="233"/>
      <c r="P14" s="219"/>
      <c r="Q14" s="233"/>
      <c r="R14" s="219"/>
      <c r="S14" s="134"/>
    </row>
    <row r="15" spans="1:19" s="1" customFormat="1" ht="15" customHeight="1" x14ac:dyDescent="0.25">
      <c r="A15" s="54"/>
      <c r="B15" s="54"/>
      <c r="C15" s="54"/>
      <c r="D15" s="54"/>
      <c r="E15" s="231" t="s">
        <v>49</v>
      </c>
      <c r="F15" s="216">
        <f ca="1">Inputs!G16</f>
        <v>0</v>
      </c>
      <c r="G15" s="230"/>
      <c r="H15" s="216">
        <f>Inputs!G47</f>
        <v>0</v>
      </c>
      <c r="I15" s="229"/>
      <c r="J15" s="217">
        <f t="shared" ref="J15:J38" ca="1" si="0">SUM(H15-F15)</f>
        <v>0</v>
      </c>
      <c r="K15" s="227"/>
      <c r="L15" s="218"/>
      <c r="M15" s="227"/>
      <c r="N15" s="217">
        <f t="shared" ref="N15:N38" si="1">SUM(H15+L15)</f>
        <v>0</v>
      </c>
      <c r="O15" s="233"/>
      <c r="P15" s="219"/>
      <c r="Q15" s="233"/>
      <c r="R15" s="219"/>
      <c r="S15" s="135"/>
    </row>
    <row r="16" spans="1:19" s="1" customFormat="1" ht="15" customHeight="1" x14ac:dyDescent="0.25">
      <c r="A16" s="54"/>
      <c r="B16" s="54"/>
      <c r="C16" s="54"/>
      <c r="D16" s="54"/>
      <c r="E16" s="231" t="s">
        <v>50</v>
      </c>
      <c r="F16" s="216">
        <f ca="1">Inputs!G17</f>
        <v>0</v>
      </c>
      <c r="G16" s="230"/>
      <c r="H16" s="216">
        <f>Inputs!G48</f>
        <v>0</v>
      </c>
      <c r="I16" s="229"/>
      <c r="J16" s="217">
        <f t="shared" ca="1" si="0"/>
        <v>0</v>
      </c>
      <c r="K16" s="227"/>
      <c r="L16" s="218"/>
      <c r="M16" s="227"/>
      <c r="N16" s="217">
        <f t="shared" si="1"/>
        <v>0</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v>
      </c>
      <c r="G23" s="130"/>
      <c r="H23" s="216">
        <f>Inputs!G55</f>
        <v>0</v>
      </c>
      <c r="I23" s="131"/>
      <c r="J23" s="217">
        <f t="shared" ca="1" si="0"/>
        <v>0</v>
      </c>
      <c r="K23" s="126"/>
      <c r="L23" s="218"/>
      <c r="M23" s="126"/>
      <c r="N23" s="217">
        <f t="shared" si="1"/>
        <v>0</v>
      </c>
      <c r="O23" s="134"/>
      <c r="P23" s="219"/>
      <c r="Q23" s="134"/>
      <c r="R23" s="219"/>
      <c r="S23" s="135"/>
    </row>
    <row r="24" spans="1:19" s="224" customFormat="1" ht="45.6" customHeight="1" x14ac:dyDescent="0.25">
      <c r="A24" s="147"/>
      <c r="B24" s="147"/>
      <c r="C24" s="147"/>
      <c r="D24" s="147"/>
      <c r="E24" s="148" t="s">
        <v>49</v>
      </c>
      <c r="F24" s="258">
        <f ca="1">Inputs!G25</f>
        <v>-1.86</v>
      </c>
      <c r="G24" s="221"/>
      <c r="H24" s="258">
        <f>Inputs!G56</f>
        <v>-4.8869999999999996</v>
      </c>
      <c r="I24" s="220"/>
      <c r="J24" s="259">
        <f t="shared" ca="1" si="0"/>
        <v>-3.0269999999999992</v>
      </c>
      <c r="K24" s="221"/>
      <c r="L24" s="260">
        <v>-2.5</v>
      </c>
      <c r="M24" s="221"/>
      <c r="N24" s="259">
        <f t="shared" si="1"/>
        <v>-7.3869999999999996</v>
      </c>
      <c r="O24" s="222"/>
      <c r="P24" s="261" t="s">
        <v>422</v>
      </c>
      <c r="Q24" s="222"/>
      <c r="R24" s="261"/>
      <c r="S24" s="222"/>
    </row>
    <row r="25" spans="1:19" s="1" customFormat="1" ht="15" customHeight="1" x14ac:dyDescent="0.25">
      <c r="A25" s="54"/>
      <c r="B25" s="54"/>
      <c r="C25" s="54"/>
      <c r="D25" s="54"/>
      <c r="E25" s="112" t="s">
        <v>50</v>
      </c>
      <c r="F25" s="216">
        <f ca="1">Inputs!G26</f>
        <v>1.885</v>
      </c>
      <c r="G25" s="130"/>
      <c r="H25" s="216">
        <f>Inputs!G57</f>
        <v>1.6950000000000001</v>
      </c>
      <c r="I25" s="131"/>
      <c r="J25" s="217">
        <f t="shared" ca="1" si="0"/>
        <v>-0.18999999999999995</v>
      </c>
      <c r="K25" s="130"/>
      <c r="L25" s="218"/>
      <c r="M25" s="130"/>
      <c r="N25" s="217">
        <f t="shared" si="1"/>
        <v>1.6950000000000001</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0</v>
      </c>
      <c r="I27" s="131"/>
      <c r="J27" s="217">
        <f t="shared" ca="1" si="0"/>
        <v>0</v>
      </c>
      <c r="K27" s="130"/>
      <c r="L27" s="218"/>
      <c r="M27" s="130"/>
      <c r="N27" s="217">
        <f t="shared" si="1"/>
        <v>0</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2.4999999999999911E-2</v>
      </c>
      <c r="G30" s="140"/>
      <c r="H30" s="140">
        <f t="shared" ref="H30:N30" si="3">SUM(H23:H29)</f>
        <v>-3.1919999999999993</v>
      </c>
      <c r="I30" s="140"/>
      <c r="J30" s="140">
        <f t="shared" ca="1" si="3"/>
        <v>-3.2169999999999992</v>
      </c>
      <c r="K30" s="140"/>
      <c r="L30" s="140">
        <f t="shared" si="3"/>
        <v>-2.5</v>
      </c>
      <c r="M30" s="140"/>
      <c r="N30" s="140">
        <f t="shared" si="3"/>
        <v>-5.6919999999999993</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0</v>
      </c>
      <c r="I32" s="131"/>
      <c r="J32" s="217">
        <f t="shared" ca="1" si="0"/>
        <v>0</v>
      </c>
      <c r="K32" s="130"/>
      <c r="L32" s="218"/>
      <c r="M32" s="130"/>
      <c r="N32" s="217">
        <f t="shared" si="1"/>
        <v>0</v>
      </c>
      <c r="O32" s="134"/>
      <c r="P32" s="219"/>
      <c r="Q32" s="134"/>
      <c r="R32" s="219"/>
      <c r="S32" s="134"/>
    </row>
    <row r="33" spans="1:19" s="1" customFormat="1" ht="15" customHeight="1" x14ac:dyDescent="0.25">
      <c r="A33" s="54"/>
      <c r="B33" s="54"/>
      <c r="C33" s="54"/>
      <c r="D33" s="54"/>
      <c r="E33" s="112" t="s">
        <v>49</v>
      </c>
      <c r="F33" s="216">
        <f ca="1">Inputs!G34</f>
        <v>0</v>
      </c>
      <c r="G33" s="130"/>
      <c r="H33" s="216">
        <f>Inputs!G65</f>
        <v>0</v>
      </c>
      <c r="I33" s="131"/>
      <c r="J33" s="217">
        <f t="shared" ca="1" si="0"/>
        <v>0</v>
      </c>
      <c r="K33" s="126"/>
      <c r="L33" s="218"/>
      <c r="M33" s="126"/>
      <c r="N33" s="217">
        <f t="shared" si="1"/>
        <v>0</v>
      </c>
      <c r="O33" s="134"/>
      <c r="P33" s="219"/>
      <c r="Q33" s="134"/>
      <c r="R33" s="219"/>
      <c r="S33" s="135"/>
    </row>
    <row r="34" spans="1:19" s="1" customFormat="1" ht="15" customHeight="1" x14ac:dyDescent="0.25">
      <c r="A34" s="54"/>
      <c r="B34" s="54"/>
      <c r="C34" s="54"/>
      <c r="D34" s="54"/>
      <c r="E34" s="112" t="s">
        <v>50</v>
      </c>
      <c r="F34" s="216">
        <f ca="1">Inputs!G35</f>
        <v>0</v>
      </c>
      <c r="G34" s="130"/>
      <c r="H34" s="216">
        <f>Inputs!G66</f>
        <v>0</v>
      </c>
      <c r="I34" s="131"/>
      <c r="J34" s="217">
        <f t="shared" ca="1" si="0"/>
        <v>0</v>
      </c>
      <c r="K34" s="126"/>
      <c r="L34" s="218"/>
      <c r="M34" s="126"/>
      <c r="N34" s="217">
        <f t="shared" si="1"/>
        <v>0</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2.4999999999999911E-2</v>
      </c>
      <c r="G41" s="190"/>
      <c r="H41" s="189">
        <f t="shared" ref="H41:N41" si="5">SUM(H21+H30+H39)</f>
        <v>-3.1919999999999993</v>
      </c>
      <c r="I41" s="190"/>
      <c r="J41" s="190">
        <f t="shared" ca="1" si="5"/>
        <v>-3.2169999999999992</v>
      </c>
      <c r="K41" s="190"/>
      <c r="L41" s="190">
        <f t="shared" si="5"/>
        <v>-2.5</v>
      </c>
      <c r="M41" s="190"/>
      <c r="N41" s="190">
        <f t="shared" si="5"/>
        <v>-5.6919999999999993</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2020-11-10T10:10:35Z</dcterms:modified>
  <cp:category/>
  <cp:contentStatus/>
</cp:coreProperties>
</file>