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<sst xmlns="http://schemas.openxmlformats.org/spreadsheetml/2006/main" count="1386" uniqueCount="478">
  <si>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</si>
  <si>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</si>
  <si>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</si>
  <si>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</si>
  <si>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</si>
  <si>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</si>
  <si>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</si>
  <si>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</si>
  <si>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</si>
  <si>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</si>
  <si>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</si>
  <si>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</si>
  <si>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</si>
  <si>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</si>
  <si>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</si>
  <si>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</si>
  <si>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</si>
  <si>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</si>
  <si>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</si>
  <si>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</si>
  <si>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</si>
  <si>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</si>
  <si>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</si>
  <si>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</si>
  <si>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</si>
  <si>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</si>
  <si>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</si>
  <si>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</si>
  <si>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</si>
  <si>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</si>
  <si>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</si>
  <si>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</si>
  <si>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</si>
  <si>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</si>
  <si>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</si>
  <si>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</si>
  <si>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</si>
  <si>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</si>
  <si>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</si>
  <si>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</si>
  <si>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</si>
  <si>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</si>
  <si>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</si>
  <si>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</si>
  <si>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</si>
  <si>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</si>
  <si>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</si>
  <si>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</si>
  <si>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</si>
  <si>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</si>
  <si>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</si>
  <si>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</si>
  <si>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</si>
  <si>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</si>
  <si>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</si>
  <si>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</si>
  <si>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</si>
  <si>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</si>
  <si>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</si>
  <si>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</si>
  <si>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</si>
  <si>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</si>
  <si>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</si>
  <si>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</si>
  <si>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</si>
  <si>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</si>
  <si>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</si>
  <si>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</si>
  <si>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</si>
  <si>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</si>
  <si>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</si>
  <si>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</si>
  <si>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</si>
  <si>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</si>
  <si>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</si>
  <si>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</si>
  <si>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</si>
  <si>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</si>
  <si>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</si>
  <si>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</si>
  <si>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</si>
  <si>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</si>
  <si>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</si>
  <si>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</si>
  <si>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</si>
  <si>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</si>
  <si>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</si>
  <si>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</si>
  <si>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</si>
  <si>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</si>
  <si>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</si>
  <si>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</si>
  <si>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</si>
  <si>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</si>
  <si>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</si>
  <si>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</si>
  <si>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</si>
  <si>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</si>
  <si>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</si>
  <si>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</si>
  <si>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</si>
  <si>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</si>
  <si>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</si>
  <si>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</si>
  <si>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</si>
  <si>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</si>
  <si>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</si>
  <si>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</si>
  <si>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</si>
  <si>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</si>
  <si>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</si>
  <si>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</si>
  <si>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</si>
  <si>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</si>
  <si>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</si>
  <si>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</si>
  <si>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</si>
  <si>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</si>
  <si>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</si>
  <si>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</si>
  <si>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</si>
  <si>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</si>
  <si>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</si>
  <si>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</si>
  <si>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</si>
  <si>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</si>
  <si>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</si>
  <si>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</si>
  <si>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</si>
  <si>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</si>
  <si>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</si>
  <si>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</si>
  <si>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</si>
  <si>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</si>
  <si>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</si>
  <si>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</si>
  <si>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</si>
  <si>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</si>
  <si>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</si>
  <si>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</si>
  <si>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</si>
  <si>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</si>
  <si>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</si>
  <si>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</si>
  <si>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</si>
  <si>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</si>
  <si>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</si>
  <si>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</si>
  <si>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</si>
  <si>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</si>
  <si>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</si>
  <si>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</si>
  <si>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</si>
  <si>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</si>
  <si>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</si>
  <si>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</si>
  <si>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</si>
  <si>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</si>
  <si>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</si>
  <si>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</si>
  <si>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</si>
  <si>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</si>
  <si>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</si>
  <si>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</si>
  <si>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</si>
  <si>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</si>
  <si>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</si>
  <si>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</si>
  <si>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</si>
  <si>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</si>
  <si>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</si>
  <si>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</si>
  <si>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</si>
  <si>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</si>
  <si>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</si>
  <si>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</si>
  <si>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</si>
  <si>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</si>
  <si>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</si>
  <si>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</si>
  <si>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</si>
  <si>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</si>
  <si>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</si>
  <si>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</si>
  <si>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</si>
  <si>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</si>
  <si>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</si>
  <si>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</si>
  <si>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</si>
  <si>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</si>
  <si>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</si>
  <si>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</si>
  <si>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</si>
  <si>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</si>
  <si>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</si>
  <si>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</si>
  <si>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</si>
  <si>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</si>
  <si>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</si>
  <si>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</si>
  <si>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</si>
  <si>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</si>
  <si>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</si>
  <si>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</si>
  <si>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</si>
  <si>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</si>
  <si>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</si>
  <si>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</si>
  <si>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</si>
  <si>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</si>
  <si>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</si>
  <si>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</si>
  <si>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</si>
  <si>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</si>
  <si>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</si>
  <si>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</si>
  <si>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</si>
  <si>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</si>
  <si>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</si>
  <si>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</si>
  <si>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</si>
  <si>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</si>
  <si>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</si>
  <si>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</si>
  <si>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</si>
  <si>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</si>
  <si>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</si>
  <si>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</si>
  <si>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</si>
  <si>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</si>
  <si>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</si>
  <si>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</si>
  <si>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</si>
  <si>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</si>
  <si>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</si>
  <si>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</si>
  <si>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</si>
  <si>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</si>
  <si>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</si>
  <si>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</si>
  <si>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</si>
  <si>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</si>
  <si>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</si>
  <si>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</si>
  <si>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</si>
  <si>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</si>
  <si>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</si>
  <si>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</si>
  <si>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</si>
  <si>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</si>
  <si>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</si>
  <si>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</si>
  <si>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</si>
  <si>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</si>
  <si>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</si>
  <si>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</si>
  <si>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</si>
  <si>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</si>
  <si>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</si>
  <si>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</si>
  <si>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</si>
  <si>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</si>
  <si>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</si>
  <si>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</si>
  <si>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</si>
  <si>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</si>
  <si>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</si>
  <si>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</si>
  <si>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</si>
  <si>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</si>
  <si>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</si>
  <si>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</si>
  <si>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</si>
  <si>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</si>
  <si>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</si>
  <si>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</si>
  <si>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</si>
  <si>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</si>
  <si>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</si>
  <si>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</si>
  <si>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</si>
  <si>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</si>
  <si>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</si>
  <si>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</si>
  <si>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</si>
  <si>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</si>
  <si>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</si>
  <si>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</si>
  <si>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</si>
  <si>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</si>
  <si>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</si>
  <si>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</si>
  <si>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</si>
  <si>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</si>
  <si>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</si>
  <si>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</si>
  <si>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</si>
  <si>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</si>
  <si>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</si>
  <si>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</si>
  <si>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</si>
  <si>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</si>
  <si>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</si>
  <si>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</si>
  <si>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</si>
  <si>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</si>
  <si>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</si>
  <si>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</si>
  <si>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</si>
  <si>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</si>
  <si>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</si>
  <si>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</si>
  <si>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</si>
  <si>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</si>
  <si>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</si>
  <si>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</si>
  <si>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</si>
  <si>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</si>
  <si>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</si>
  <si>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</si>
  <si>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</si>
  <si>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</si>
  <si>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</si>
  <si>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</si>
  <si>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</si>
  <si>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</si>
  <si>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</si>
  <si>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</si>
  <si>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</si>
  <si>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</si>
  <si>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</si>
  <si>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</si>
  <si>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</si>
  <si>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</si>
  <si>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</si>
  <si>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</si>
  <si>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</si>
  <si>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</si>
  <si>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</si>
  <si>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</si>
  <si>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</si>
  <si>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</si>
  <si>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</si>
  <si>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</si>
  <si>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</si>
  <si>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</si>
  <si>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</si>
  <si>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</si>
  <si>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</si>
  <si>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</si>
  <si>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</si>
  <si>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</si>
  <si>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</si>
  <si>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</si>
  <si>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</si>
  <si>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</si>
  <si>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</si>
  <si>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</si>
  <si>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</si>
  <si>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</si>
  <si>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</si>
  <si>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</si>
  <si>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</si>
  <si>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</si>
  <si>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</si>
  <si>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</si>
  <si>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</si>
  <si>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</si>
  <si>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</si>
  <si>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</si>
  <si>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</si>
  <si>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</si>
  <si>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</si>
  <si>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</si>
  <si>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</si>
  <si>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</si>
  <si>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</si>
  <si>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</si>
  <si>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</si>
  <si>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</si>
  <si>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</si>
  <si>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</si>
  <si>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</si>
  <si>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</si>
  <si>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</si>
  <si>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</si>
  <si>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</si>
  <si>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</si>
  <si>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</si>
  <si>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</si>
  <si>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</si>
  <si>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</si>
  <si>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</si>
  <si>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</si>
  <si>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</si>
  <si>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</si>
  <si>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</si>
  <si>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</si>
  <si>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</si>
  <si>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</si>
  <si>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</si>
  <si>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</si>
  <si>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</si>
  <si>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</si>
  <si>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</si>
  <si>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</si>
  <si>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</si>
  <si>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</si>
  <si>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</si>
  <si>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</si>
  <si>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</si>
  <si>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</si>
  <si>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</si>
  <si>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</si>
  <si>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</si>
  <si>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</si>
  <si>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</si>
  <si>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</si>
  <si>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</si>
  <si>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</si>
  <si>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</si>
  <si>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</si>
  <si>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</si>
  <si>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</si>
  <si>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</si>
  <si>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</si>
  <si>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</si>
  <si>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</si>
  <si>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</si>
  <si>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</si>
  <si>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</si>
  <si>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</si>
  <si>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</si>
  <si>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</si>
  <si>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</si>
  <si>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</si>
  <si>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</si>
  <si>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</si>
  <si>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</si>
  <si>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</si>
  <si>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</si>
  <si>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</si>
  <si>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</si>
  <si>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</si>
  <si>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</si>
  <si>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</si>
  <si>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</si>
  <si>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</si>
  <si>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</si>
  <si>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</si>
  <si>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</si>
  <si>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</si>
  <si>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</si>
  <si>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</si>
  <si>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</si>
  <si>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</si>
  <si>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</si>
  <si>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</si>
  <si>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</si>
  <si>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</si>
  <si>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</si>
  <si>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</si>
  <si>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</si>
  <si>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</si>
  <si>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</si>
  <si>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</si>
  <si>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</si>
  <si>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</si>
  <si>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</si>
  <si>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SES</t>
  </si>
  <si>
    <t>Change log</t>
  </si>
  <si>
    <t>#</t>
  </si>
  <si>
    <t>Issue</t>
  </si>
  <si>
    <t>Change</t>
  </si>
  <si>
    <t>Sheet</t>
  </si>
  <si>
    <t>Row</t>
  </si>
  <si>
    <t>PR19_PD006_RunBY</t>
  </si>
  <si>
    <t>Updated for restated G&amp;Cs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</si>
</sst>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7" sqref="P7"/>
      <selection pane="bottomLeft"/>
    </sheetView>
  </sheetViews>
  <sheetFormatPr defaultRowHeight="15"/>
  <cols>
    <col min="1" max="1" width="3.425781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3.7367061406307002E-2</v>
      </c>
      <c r="K5" s="217">
        <v>3.7367061406307002E-2</v>
      </c>
      <c r="L5" s="217">
        <v>3.7367061406307002E-2</v>
      </c>
      <c r="M5" s="217">
        <v>3.7367061406307002E-2</v>
      </c>
      <c r="N5" s="217">
        <v>3.7367061406307002E-2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102.485722071328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102.5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42.480657611500497</v>
      </c>
      <c r="K12" s="217">
        <v>46.686993803929397</v>
      </c>
      <c r="L12" s="217">
        <v>49.009502652268203</v>
      </c>
      <c r="M12" s="217">
        <v>45.366722765293403</v>
      </c>
      <c r="N12" s="217">
        <v>45.065851029462401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40.859921351818002</v>
      </c>
      <c r="K14" s="217">
        <v>45.069001595829398</v>
      </c>
      <c r="L14" s="217">
        <v>47.377166801180202</v>
      </c>
      <c r="M14" s="217">
        <v>43.756884453545297</v>
      </c>
      <c r="N14" s="217">
        <v>43.4578708793169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43.012</v>
      </c>
      <c r="K16" s="217">
        <v>48.07</v>
      </c>
      <c r="L16" s="217">
        <v>51.204999999999998</v>
      </c>
      <c r="M16" s="217">
        <v>53.579000000000001</v>
      </c>
      <c r="N16" s="217">
        <v>62.599757809121101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1.3260000000000001</v>
      </c>
      <c r="K18" s="217">
        <v>1.133</v>
      </c>
      <c r="L18" s="217">
        <v>1.5329999999999999</v>
      </c>
      <c r="M18" s="217">
        <v>0.91700000000000004</v>
      </c>
      <c r="N18" s="217">
        <v>0.99991803000000201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0.54</v>
      </c>
      <c r="K20" s="217">
        <v>0.54400000000000004</v>
      </c>
      <c r="L20" s="217">
        <v>5.7000000000000002E-2</v>
      </c>
      <c r="M20" s="217">
        <v>0</v>
      </c>
      <c r="N20" s="217">
        <v>0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0.59799999999999998</v>
      </c>
      <c r="K28" s="218">
        <v>0.58399999999999996</v>
      </c>
      <c r="L28" s="218">
        <v>0.56899999999999995</v>
      </c>
      <c r="M28" s="218">
        <v>0.62</v>
      </c>
      <c r="N28" s="218">
        <v>0.64400000000000002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P7" sqref="P7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/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>
        <v>53.256999999999998</v>
      </c>
      <c r="N16" s="264"/>
      <c r="O16" s="217"/>
      <c r="P16" s="217"/>
      <c r="Q16" t="s">
        <v>477</v>
      </c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>
        <v>2.081</v>
      </c>
      <c r="N18" s="264"/>
      <c r="O18" s="217"/>
      <c r="P18" s="217"/>
      <c r="Q18" t="s">
        <v>477</v>
      </c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P7" sqref="P7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SES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SES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3.7367061406307002E-2</v>
      </c>
      <c r="K5" s="264">
        <f>IF(InpOverride!K5="",F_Inputs!K5,InpOverride!K5)</f>
        <v>3.7367061406307002E-2</v>
      </c>
      <c r="L5" s="264">
        <f>IF(InpOverride!L5="",F_Inputs!L5,InpOverride!L5)</f>
        <v>3.7367061406307002E-2</v>
      </c>
      <c r="M5" s="264">
        <f>IF(InpOverride!M5="",F_Inputs!M5,InpOverride!M5)</f>
        <v>3.7367061406307002E-2</v>
      </c>
      <c r="N5" s="264">
        <f>IF(InpOverride!N5="",F_Inputs!N5,InpOverride!N5)</f>
        <v>3.7367061406307002E-2</v>
      </c>
      <c r="O5" s="217"/>
      <c r="P5" s="217"/>
    </row>
    <row r="6" spans="1:16">
      <c r="A6" t="str">
        <f>F_Inputs!A6</f>
        <v>SES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SES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102.485722071328</v>
      </c>
    </row>
    <row r="8" spans="1:16">
      <c r="A8" t="str">
        <f>F_Inputs!A8</f>
        <v>SES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SES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102.5</v>
      </c>
    </row>
    <row r="10" spans="1:16">
      <c r="A10" t="str">
        <f>F_Inputs!A10</f>
        <v>SES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SES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SES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42.480657611500497</v>
      </c>
      <c r="K12" s="264">
        <f>IF(InpOverride!K12="",F_Inputs!K12,InpOverride!K12)</f>
        <v>46.686993803929397</v>
      </c>
      <c r="L12" s="264">
        <f>IF(InpOverride!L12="",F_Inputs!L12,InpOverride!L12)</f>
        <v>49.009502652268203</v>
      </c>
      <c r="M12" s="264">
        <f>IF(InpOverride!M12="",F_Inputs!M12,InpOverride!M12)</f>
        <v>45.366722765293403</v>
      </c>
      <c r="N12" s="264">
        <f>IF(InpOverride!N12="",F_Inputs!N12,InpOverride!N12)</f>
        <v>45.065851029462401</v>
      </c>
      <c r="O12" s="217"/>
      <c r="P12" s="217"/>
    </row>
    <row r="13" spans="1:16">
      <c r="A13" t="str">
        <f>F_Inputs!A13</f>
        <v>SES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SES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40.859921351818002</v>
      </c>
      <c r="K14" s="264">
        <f>IF(InpOverride!K14="",F_Inputs!K14,InpOverride!K14)</f>
        <v>45.069001595829398</v>
      </c>
      <c r="L14" s="264">
        <f>IF(InpOverride!L14="",F_Inputs!L14,InpOverride!L14)</f>
        <v>47.377166801180202</v>
      </c>
      <c r="M14" s="264">
        <f>IF(InpOverride!M14="",F_Inputs!M14,InpOverride!M14)</f>
        <v>43.756884453545297</v>
      </c>
      <c r="N14" s="264">
        <f>IF(InpOverride!N14="",F_Inputs!N14,InpOverride!N14)</f>
        <v>43.4578708793169</v>
      </c>
      <c r="O14" s="217"/>
      <c r="P14" s="217"/>
    </row>
    <row r="15" spans="1:16">
      <c r="A15" t="str">
        <f>F_Inputs!A15</f>
        <v>SES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SES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43.012</v>
      </c>
      <c r="K16" s="264">
        <f>IF(InpOverride!K16="",F_Inputs!K16,InpOverride!K16)</f>
        <v>48.07</v>
      </c>
      <c r="L16" s="264">
        <f>IF(InpOverride!L16="",F_Inputs!L16,InpOverride!L16)</f>
        <v>51.204999999999998</v>
      </c>
      <c r="M16" s="264">
        <f>IF(InpOverride!M16="",F_Inputs!M16,InpOverride!M16)</f>
        <v>53.256999999999998</v>
      </c>
      <c r="N16" s="264">
        <f>IF(InpOverride!N16="",F_Inputs!N16,InpOverride!N16)</f>
        <v>62.599757809121101</v>
      </c>
      <c r="O16" s="217"/>
      <c r="P16" s="217"/>
    </row>
    <row r="17" spans="1:16">
      <c r="A17" t="str">
        <f>F_Inputs!A17</f>
        <v>SES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SES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1.3260000000000001</v>
      </c>
      <c r="K18" s="264">
        <f>IF(InpOverride!K18="",F_Inputs!K18,InpOverride!K18)</f>
        <v>1.133</v>
      </c>
      <c r="L18" s="264">
        <f>IF(InpOverride!L18="",F_Inputs!L18,InpOverride!L18)</f>
        <v>1.5329999999999999</v>
      </c>
      <c r="M18" s="264">
        <f>IF(InpOverride!M18="",F_Inputs!M18,InpOverride!M18)</f>
        <v>2.081</v>
      </c>
      <c r="N18" s="264">
        <f>IF(InpOverride!N18="",F_Inputs!N18,InpOverride!N18)</f>
        <v>0.99991803000000201</v>
      </c>
      <c r="O18" s="217"/>
      <c r="P18" s="217"/>
    </row>
    <row r="19" spans="1:16">
      <c r="A19" t="str">
        <f>F_Inputs!A19</f>
        <v>SES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SES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0.54</v>
      </c>
      <c r="K20" s="264">
        <f>IF(InpOverride!K20="",F_Inputs!K20,InpOverride!K20)</f>
        <v>0.54400000000000004</v>
      </c>
      <c r="L20" s="264">
        <f>IF(InpOverride!L20="",F_Inputs!L20,InpOverride!L20)</f>
        <v>5.7000000000000002E-2</v>
      </c>
      <c r="M20" s="264">
        <f>IF(InpOverride!M20="",F_Inputs!M20,InpOverride!M20)</f>
        <v>0</v>
      </c>
      <c r="N20" s="264">
        <f>IF(InpOverride!N20="",F_Inputs!N20,InpOverride!N20)</f>
        <v>0</v>
      </c>
      <c r="O20" s="217"/>
      <c r="P20" s="217"/>
    </row>
    <row r="21" spans="1:16">
      <c r="A21" t="str">
        <f>F_Inputs!A21</f>
        <v>SES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SES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SES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SES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SES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SES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SES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SES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0.59799999999999998</v>
      </c>
      <c r="K28" s="264">
        <f>IF(InpOverride!K28="",F_Inputs!K28,InpOverride!K28)</f>
        <v>0.58399999999999996</v>
      </c>
      <c r="L28" s="264">
        <f>IF(InpOverride!L28="",F_Inputs!L28,InpOverride!L28)</f>
        <v>0.56899999999999995</v>
      </c>
      <c r="M28" s="264">
        <f>IF(InpOverride!M28="",F_Inputs!M28,InpOverride!M28)</f>
        <v>0.62</v>
      </c>
      <c r="N28" s="264">
        <f>IF(InpOverride!N28="",F_Inputs!N28,InpOverride!N28)</f>
        <v>0.64400000000000002</v>
      </c>
      <c r="O28" s="218"/>
      <c r="P28" s="218"/>
    </row>
    <row r="29" spans="1:16">
      <c r="A29" t="str">
        <f>F_Inputs!A29</f>
        <v>SES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SES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SES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SES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SES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SES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SES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SES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SES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SES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SES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SES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SES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SES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SES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SES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SES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-0.53488259671228855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-0.53488259671228855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-0.36582157731955889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-0.36582157731955889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16:17:48</v>
      </c>
      <c r="G10" s="259" t="str">
        <f ca="1">CONCATENATE("[…]", TEXT(NOW(),"dd/mm/yyy hh:mm:ss"))</f>
        <v>[…]09/11/2020 16:17:48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menu_SES_BYRun2</v>
      </c>
      <c r="G11" s="262" t="str">
        <f ca="1">MID(CELL("filename",F1),SEARCH("[",CELL("filename",F1))+1,SEARCH(".",CELL("filename",F1))-1-SEARCH("[",CELL("filename",F1)))</f>
        <v>Totex menu_SES_BYRun2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470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471</v>
      </c>
      <c r="C3" s="272" t="s">
        <v>472</v>
      </c>
      <c r="D3" s="272" t="s">
        <v>473</v>
      </c>
      <c r="E3" s="272" t="s">
        <v>474</v>
      </c>
      <c r="F3" s="272" t="s">
        <v>475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SES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102.485722071328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3.7367061406307002E-2</v>
      </c>
      <c r="M26" s="35">
        <f>InpActive!K5</f>
        <v>3.7367061406307002E-2</v>
      </c>
      <c r="N26" s="35">
        <f>InpActive!L5</f>
        <v>3.7367061406307002E-2</v>
      </c>
      <c r="O26" s="35">
        <f>InpActive!M5</f>
        <v>3.7367061406307002E-2</v>
      </c>
      <c r="P26" s="35">
        <f>InpActive!N5</f>
        <v>3.7367061406307002E-2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102.5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40.859921351818002</v>
      </c>
      <c r="M40" s="35">
        <f>InpActive!K14</f>
        <v>45.069001595829398</v>
      </c>
      <c r="N40" s="35">
        <f>InpActive!L14</f>
        <v>47.377166801180202</v>
      </c>
      <c r="O40" s="35">
        <f>InpActive!M14</f>
        <v>43.756884453545297</v>
      </c>
      <c r="P40" s="35">
        <f>InpActive!N14</f>
        <v>43.4578708793169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42.480657611500497</v>
      </c>
      <c r="M46" s="35">
        <f>InpActive!K12</f>
        <v>46.686993803929397</v>
      </c>
      <c r="N46" s="35">
        <f>InpActive!L12</f>
        <v>49.009502652268203</v>
      </c>
      <c r="O46" s="35">
        <f>InpActive!M12</f>
        <v>45.366722765293403</v>
      </c>
      <c r="P46" s="35">
        <f>InpActive!N12</f>
        <v>45.065851029462401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43.012</v>
      </c>
      <c r="M52" s="35">
        <f>InpActive!K16</f>
        <v>48.07</v>
      </c>
      <c r="N52" s="35">
        <f>InpActive!L16</f>
        <v>51.204999999999998</v>
      </c>
      <c r="O52" s="35">
        <f>InpActive!M16</f>
        <v>53.256999999999998</v>
      </c>
      <c r="P52" s="35">
        <f>InpActive!N16</f>
        <v>62.599757809121101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1.3260000000000001</v>
      </c>
      <c r="M60" s="35">
        <f>InpActive!K18</f>
        <v>1.133</v>
      </c>
      <c r="N60" s="35">
        <f>InpActive!L18</f>
        <v>1.5329999999999999</v>
      </c>
      <c r="O60" s="35">
        <f>InpActive!M18</f>
        <v>2.081</v>
      </c>
      <c r="P60" s="35">
        <f>InpActive!N18</f>
        <v>0.99991803000000201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0.54</v>
      </c>
      <c r="M62" s="35">
        <f>InpActive!K20</f>
        <v>0.54400000000000004</v>
      </c>
      <c r="N62" s="35">
        <f>InpActive!L20</f>
        <v>5.7000000000000002E-2</v>
      </c>
      <c r="O62" s="35">
        <f>InpActive!M20</f>
        <v>0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0.59799999999999998</v>
      </c>
      <c r="M125" s="173">
        <f>InpActive!K28</f>
        <v>0.58399999999999996</v>
      </c>
      <c r="N125" s="173">
        <f>InpActive!L28</f>
        <v>0.56899999999999995</v>
      </c>
      <c r="O125" s="173">
        <f>InpActive!M28</f>
        <v>0.62</v>
      </c>
      <c r="P125" s="173">
        <f>InpActive!N28</f>
        <v>0.64400000000000002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0.49499999999999994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1.0062500000000001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40.565184761660021</v>
      </c>
      <c r="M14" s="50">
        <f>Actual.Totex.Water/Indexation.Average</f>
        <v>44.384517437655262</v>
      </c>
      <c r="N14" s="50">
        <f>Actual.Totex.Water/Indexation.Average</f>
        <v>45.573676225408462</v>
      </c>
      <c r="O14" s="50">
        <f>Actual.Totex.Water/Indexation.Average</f>
        <v>45.994610612701116</v>
      </c>
      <c r="P14" s="50">
        <f>Actual.Totex.Water/Indexation.Average</f>
        <v>52.69924273973119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1.7598492226647819</v>
      </c>
      <c r="M18" s="50">
        <f>SUM(INDEX(Actual.Exclusions.Water,,M6))/Indexation.Average</f>
        <v>1.5484259567910936</v>
      </c>
      <c r="N18" s="50">
        <f>SUM(INDEX(Actual.Exclusions.Water,,N6))/Indexation.Average</f>
        <v>1.4151380763284729</v>
      </c>
      <c r="O18" s="50">
        <f>SUM(INDEX(Actual.Exclusions.Water,,O6))/Indexation.Average</f>
        <v>1.7972244903962111</v>
      </c>
      <c r="P18" s="50">
        <f>SUM(INDEX(Actual.Exclusions.Water,,P6))/Indexation.Average</f>
        <v>0.84177518934627571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38.805335538995237</v>
      </c>
      <c r="M30" s="212">
        <f t="shared" ref="M30:P30" si="2">M14-M18+M22</f>
        <v>42.83609148086417</v>
      </c>
      <c r="N30" s="212">
        <f t="shared" si="2"/>
        <v>44.158538149079988</v>
      </c>
      <c r="O30" s="212">
        <f t="shared" si="2"/>
        <v>44.197386122304906</v>
      </c>
      <c r="P30" s="212">
        <f t="shared" si="2"/>
        <v>51.857467550384911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38.805335538995237</v>
      </c>
      <c r="M32" s="77">
        <f>SUM(M30:M31)</f>
        <v>42.83609148086417</v>
      </c>
      <c r="N32" s="77">
        <f t="shared" ref="N32:P32" si="4">SUM(N30:N31)</f>
        <v>44.158538149079988</v>
      </c>
      <c r="O32" s="77">
        <f t="shared" si="4"/>
        <v>44.197386122304906</v>
      </c>
      <c r="P32" s="77">
        <f t="shared" si="4"/>
        <v>51.857467550384911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0.49502855585734395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100.621430517832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-0.31380466602394286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0.49499999999999994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100.625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-0.31562499999999982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1.0060491957549194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100.60491957549193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-0.30568518986850707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-3.0568518986850706E-3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-0.67409956398759974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-0.1282203397357182</v>
      </c>
      <c r="M97" s="147">
        <f>FD.AddInc.Coeff.Water/100*Baseline.Totex.Water</f>
        <v>-0.14142862993811792</v>
      </c>
      <c r="N97" s="147">
        <f>FD.AddInc.Coeff.Water/100*Baseline.Totex.Water</f>
        <v>-0.14867176005204985</v>
      </c>
      <c r="O97" s="147">
        <f>FD.AddInc.Coeff.Water/100*Baseline.Totex.Water</f>
        <v>-0.13731114512193038</v>
      </c>
      <c r="P97" s="147">
        <f>FD.AddInc.Coeff.Water/100*Baseline.Totex.Water</f>
        <v>-0.13637282657395672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1.7905137434173435E-2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3.3176115712907047E-3</v>
      </c>
      <c r="M105" s="147">
        <f>IF(SUM(Baseline.Totex.Water)=0,0,$G101*(Baseline.Totex.Water/SUM(Baseline.Totex.Water)))</f>
        <v>3.6593668380663713E-3</v>
      </c>
      <c r="N105" s="147">
        <f>IF(SUM(Baseline.Totex.Water)=0,0,$G101*(Baseline.Totex.Water/SUM(Baseline.Totex.Water)))</f>
        <v>3.846777761542896E-3</v>
      </c>
      <c r="O105" s="147">
        <f>IF(SUM(Baseline.Totex.Water)=0,0,$G101*(Baseline.Totex.Water/SUM(Baseline.Totex.Water)))</f>
        <v>3.5528297995672271E-3</v>
      </c>
      <c r="P105" s="147">
        <f>IF(SUM(Baseline.Totex.Water)=0,0,$G101*(Baseline.Totex.Water/SUM(Baseline.Totex.Water)))</f>
        <v>3.5285514637062362E-3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3.8217701033902807E-3</v>
      </c>
      <c r="M109" s="147">
        <f>M105*(1+WACC)^Calcs!M7</f>
        <v>4.0689768062631389E-3</v>
      </c>
      <c r="N109" s="147">
        <f>N105*(1+WACC)^Calcs!N7</f>
        <v>4.1287311843529444E-3</v>
      </c>
      <c r="O109" s="147">
        <f>O105*(1+WACC)^Calcs!O7</f>
        <v>3.6807316723516475E-3</v>
      </c>
      <c r="P109" s="147">
        <f>P105*(1+WACC)^Calcs!P7</f>
        <v>3.5285514637062362E-3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1.9228761230064249E-2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41.113837372660349</v>
      </c>
      <c r="M136" s="147">
        <f>Baseline.Totex.Water*(FD.AllExp.Coeff.Water/100)</f>
        <v>45.349074125828068</v>
      </c>
      <c r="N136" s="147">
        <f>Baseline.Totex.Water*(FD.AllExp.Coeff.Water/100)</f>
        <v>47.671582974166903</v>
      </c>
      <c r="O136" s="147">
        <f>Baseline.Totex.Water*(FD.AllExp.Coeff.Water/100)</f>
        <v>44.028803087192109</v>
      </c>
      <c r="P136" s="147">
        <f>Baseline.Totex.Water*(FD.AllExp.Coeff.Water/100)</f>
        <v>43.727931351360994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42.480657611500497</v>
      </c>
      <c r="M140" s="147">
        <f>Inputs!M46</f>
        <v>46.686993803929397</v>
      </c>
      <c r="N140" s="147">
        <f>Inputs!N46</f>
        <v>49.009502652268203</v>
      </c>
      <c r="O140" s="147">
        <f>Inputs!O46</f>
        <v>45.366722765293403</v>
      </c>
      <c r="P140" s="147">
        <f>Inputs!P46</f>
        <v>45.065851029462401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1.3668202388401482</v>
      </c>
      <c r="M144" s="147">
        <f t="shared" ref="M144:P144" si="5">M140-M136</f>
        <v>1.3379196781013292</v>
      </c>
      <c r="N144" s="147">
        <f t="shared" si="5"/>
        <v>1.3379196781013007</v>
      </c>
      <c r="O144" s="147">
        <f t="shared" si="5"/>
        <v>1.3379196781012936</v>
      </c>
      <c r="P144" s="147">
        <f t="shared" si="5"/>
        <v>1.3379196781014073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41.115295860266869</v>
      </c>
      <c r="M148" s="147">
        <f>Baseline.Totex.Water*(AllExp.Coeff.Water/100)</f>
        <v>45.350682855803335</v>
      </c>
      <c r="N148" s="147">
        <f>Baseline.Totex.Water*(AllExp.Coeff.Water/100)</f>
        <v>47.673274093687581</v>
      </c>
      <c r="O148" s="147">
        <f>Baseline.Totex.Water*(AllExp.Coeff.Water/100)</f>
        <v>44.030364981379961</v>
      </c>
      <c r="P148" s="147">
        <f>Baseline.Totex.Water*(AllExp.Coeff.Water/100)</f>
        <v>43.729482572312634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42.482116099107017</v>
      </c>
      <c r="M152" s="147">
        <f t="shared" ref="M152:P152" si="7">M148+M144</f>
        <v>46.688602533904664</v>
      </c>
      <c r="N152" s="147">
        <f t="shared" si="7"/>
        <v>49.011193771788882</v>
      </c>
      <c r="O152" s="147">
        <f t="shared" si="7"/>
        <v>45.368284659481255</v>
      </c>
      <c r="P152" s="147">
        <f t="shared" si="7"/>
        <v>45.067402250414041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1.4584876065200092E-3</v>
      </c>
      <c r="M156" s="147">
        <f t="shared" si="9"/>
        <v>1.6087299752669537E-3</v>
      </c>
      <c r="N156" s="147">
        <f t="shared" si="9"/>
        <v>1.6911195206787966E-3</v>
      </c>
      <c r="O156" s="147">
        <f t="shared" si="9"/>
        <v>1.5618941878514647E-3</v>
      </c>
      <c r="P156" s="147">
        <f t="shared" si="9"/>
        <v>1.5512209516401754E-3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-2.3099603212716318</v>
      </c>
      <c r="M162" s="209">
        <f>(Actual.Totex.Water-SUM(Inputs!M60:M64))/Indexation.Average-M148</f>
        <v>-2.5145913749391653</v>
      </c>
      <c r="N162" s="209">
        <f>(Actual.Totex.Water-SUM(Inputs!N60:N64))/Indexation.Average-N148</f>
        <v>-3.5147359446075939</v>
      </c>
      <c r="O162" s="209">
        <f>(Actual.Totex.Water-SUM(Inputs!O60:O64))/Indexation.Average-O148</f>
        <v>0.16702114092493758</v>
      </c>
      <c r="P162" s="209">
        <f>(Actual.Totex.Water-SUM(Inputs!P60:P64))/Indexation.Average-P148</f>
        <v>8.127984978072277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-2.3085018336651117</v>
      </c>
      <c r="M166" s="147">
        <f t="shared" ref="L166:P167" si="10">M162+M156</f>
        <v>-2.5129826449638983</v>
      </c>
      <c r="N166" s="147">
        <f t="shared" si="10"/>
        <v>-3.5130448250869151</v>
      </c>
      <c r="O166" s="147">
        <f t="shared" si="10"/>
        <v>0.16858303511278905</v>
      </c>
      <c r="P166" s="147">
        <f t="shared" si="10"/>
        <v>8.1295361990239172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-2.6593117072142896</v>
      </c>
      <c r="M170" s="147">
        <f>M166*(1+WACC)^Calcs!M7</f>
        <v>-2.7942724928619027</v>
      </c>
      <c r="N170" s="147">
        <f>N166*(1+WACC)^Calcs!N7</f>
        <v>-3.7705369585864856</v>
      </c>
      <c r="O170" s="147">
        <f>O166*(1+WACC)^Calcs!O7</f>
        <v>0.17465202437684946</v>
      </c>
      <c r="P170" s="147">
        <f>P166*(1+WACC)^Calcs!P7</f>
        <v>8.1295361990239172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-0.91993293526191167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0.60233886265262715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-0.53488259671228855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-0.36582157731955889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-0.53488259671228855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0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-0.53488259671228855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-0.36582157731955889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0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-0.36582157731955889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2019-12-05T11:34:07Z</dcterms:created>
  <dcterms:modified xsi:type="dcterms:W3CDTF">2020-11-09T16:19:18Z</dcterms:modified>
  <cp:category/>
  <cp:contentStatus/>
</cp:coreProperties>
</file>