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34" i="18" l="1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<sst xmlns="http://schemas.openxmlformats.org/spreadsheetml/2006/main" count="1373" uniqueCount="478">
  <si>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</si>
  <si>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</si>
  <si>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</si>
  <si>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</si>
  <si>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</si>
  <si>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</si>
  <si>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</si>
  <si>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</si>
  <si>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</si>
  <si>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</si>
  <si>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</si>
  <si>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</si>
  <si>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</si>
  <si>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</si>
  <si>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</si>
  <si>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</si>
  <si>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</si>
  <si>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</si>
  <si>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</si>
  <si>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</si>
  <si>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</si>
  <si>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</si>
  <si>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</si>
  <si>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</si>
  <si>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</si>
  <si>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</si>
  <si>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</si>
  <si>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</si>
  <si>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</si>
  <si>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</si>
  <si>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</si>
  <si>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</si>
  <si>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</si>
  <si>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</si>
  <si>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</si>
  <si>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</si>
  <si>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</si>
  <si>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</si>
  <si>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</si>
  <si>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</si>
  <si>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</si>
  <si>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</si>
  <si>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</si>
  <si>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</si>
  <si>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</si>
  <si>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</si>
  <si>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</si>
  <si>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</si>
  <si>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</si>
  <si>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</si>
  <si>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</si>
  <si>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</si>
  <si>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</si>
  <si>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</si>
  <si>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</si>
  <si>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</si>
  <si>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</si>
  <si>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</si>
  <si>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</si>
  <si>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</si>
  <si>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</si>
  <si>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</si>
  <si>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</si>
  <si>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</si>
  <si>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</si>
  <si>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</si>
  <si>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</si>
  <si>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</si>
  <si>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</si>
  <si>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</si>
  <si>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</si>
  <si>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</si>
  <si>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</si>
  <si>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</si>
  <si>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</si>
  <si>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</si>
  <si>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</si>
  <si>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</si>
  <si>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</si>
  <si>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</si>
  <si>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</si>
  <si>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</si>
  <si>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</si>
  <si>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</si>
  <si>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</si>
  <si>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</si>
  <si>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</si>
  <si>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</si>
  <si>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</si>
  <si>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</si>
  <si>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</si>
  <si>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</si>
  <si>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</si>
  <si>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</si>
  <si>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</si>
  <si>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</si>
  <si>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</si>
  <si>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</si>
  <si>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</si>
  <si>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</si>
  <si>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</si>
  <si>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</si>
  <si>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</si>
  <si>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</si>
  <si>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</si>
  <si>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</si>
  <si>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</si>
  <si>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</si>
  <si>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</si>
  <si>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</si>
  <si>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</si>
  <si>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</si>
  <si>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</si>
  <si>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</si>
  <si>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</si>
  <si>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</si>
  <si>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</si>
  <si>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</si>
  <si>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</si>
  <si>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</si>
  <si>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</si>
  <si>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</si>
  <si>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</si>
  <si>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</si>
  <si>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</si>
  <si>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</si>
  <si>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</si>
  <si>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</si>
  <si>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</si>
  <si>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</si>
  <si>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</si>
  <si>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</si>
  <si>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</si>
  <si>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</si>
  <si>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</si>
  <si>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</si>
  <si>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</si>
  <si>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</si>
  <si>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</si>
  <si>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</si>
  <si>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</si>
  <si>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</si>
  <si>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</si>
  <si>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</si>
  <si>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</si>
  <si>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</si>
  <si>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</si>
  <si>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</si>
  <si>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</si>
  <si>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</si>
  <si>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</si>
  <si>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</si>
  <si>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</si>
  <si>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</si>
  <si>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</si>
  <si>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</si>
  <si>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</si>
  <si>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</si>
  <si>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</si>
  <si>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</si>
  <si>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</si>
  <si>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</si>
  <si>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</si>
  <si>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</si>
  <si>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</si>
  <si>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</si>
  <si>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</si>
  <si>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</si>
  <si>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</si>
  <si>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</si>
  <si>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</si>
  <si>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</si>
  <si>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</si>
  <si>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</si>
  <si>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</si>
  <si>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</si>
  <si>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</si>
  <si>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</si>
  <si>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</si>
  <si>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</si>
  <si>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</si>
  <si>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</si>
  <si>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</si>
  <si>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</si>
  <si>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</si>
  <si>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</si>
  <si>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</si>
  <si>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</si>
  <si>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</si>
  <si>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</si>
  <si>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</si>
  <si>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</si>
  <si>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</si>
  <si>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</si>
  <si>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</si>
  <si>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</si>
  <si>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</si>
  <si>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</si>
  <si>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</si>
  <si>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</si>
  <si>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</si>
  <si>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</si>
  <si>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</si>
  <si>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</si>
  <si>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</si>
  <si>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</si>
  <si>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</si>
  <si>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</si>
  <si>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</si>
  <si>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</si>
  <si>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</si>
  <si>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</si>
  <si>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</si>
  <si>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</si>
  <si>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</si>
  <si>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</si>
  <si>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</si>
  <si>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</si>
  <si>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</si>
  <si>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</si>
  <si>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</si>
  <si>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</si>
  <si>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</si>
  <si>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</si>
  <si>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</si>
  <si>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</si>
  <si>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</si>
  <si>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</si>
  <si>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</si>
  <si>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</si>
  <si>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</si>
  <si>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</si>
  <si>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</si>
  <si>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</si>
  <si>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</si>
  <si>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</si>
  <si>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</si>
  <si>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</si>
  <si>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</si>
  <si>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</si>
  <si>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</si>
  <si>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</si>
  <si>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</si>
  <si>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</si>
  <si>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</si>
  <si>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</si>
  <si>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</si>
  <si>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</si>
  <si>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</si>
  <si>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</si>
  <si>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</si>
  <si>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</si>
  <si>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</si>
  <si>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</si>
  <si>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</si>
  <si>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</si>
  <si>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</si>
  <si>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</si>
  <si>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</si>
  <si>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</si>
  <si>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</si>
  <si>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</si>
  <si>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</si>
  <si>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</si>
  <si>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</si>
  <si>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</si>
  <si>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</si>
  <si>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</si>
  <si>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</si>
  <si>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</si>
  <si>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</si>
  <si>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</si>
  <si>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</si>
  <si>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</si>
  <si>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</si>
  <si>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</si>
  <si>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</si>
  <si>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</si>
  <si>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</si>
  <si>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</si>
  <si>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</si>
  <si>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</si>
  <si>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</si>
  <si>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</si>
  <si>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</si>
  <si>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</si>
  <si>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</si>
  <si>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</si>
  <si>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</si>
  <si>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</si>
  <si>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</si>
  <si>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</si>
  <si>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</si>
  <si>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</si>
  <si>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</si>
  <si>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</si>
  <si>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</si>
  <si>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</si>
  <si>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</si>
  <si>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</si>
  <si>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</si>
  <si>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</si>
  <si>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</si>
  <si>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</si>
  <si>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</si>
  <si>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</si>
  <si>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</si>
  <si>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</si>
  <si>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</si>
  <si>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</si>
  <si>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</si>
  <si>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</si>
  <si>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</si>
  <si>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</si>
  <si>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</si>
  <si>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</si>
  <si>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</si>
  <si>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</si>
  <si>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</si>
  <si>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</si>
  <si>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</si>
  <si>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</si>
  <si>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</si>
  <si>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</si>
  <si>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</si>
  <si>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</si>
  <si>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</si>
  <si>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</si>
  <si>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</si>
  <si>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</si>
  <si>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</si>
  <si>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</si>
  <si>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</si>
  <si>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</si>
  <si>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</si>
  <si>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</si>
  <si>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</si>
  <si>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</si>
  <si>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</si>
  <si>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</si>
  <si>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</si>
  <si>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</si>
  <si>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</si>
  <si>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</si>
  <si>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</si>
  <si>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</si>
  <si>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</si>
  <si>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</si>
  <si>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</si>
  <si>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</si>
  <si>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</si>
  <si>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</si>
  <si>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</si>
  <si>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</si>
  <si>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</si>
  <si>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</si>
  <si>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</si>
  <si>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</si>
  <si>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</si>
  <si>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</si>
  <si>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</si>
  <si>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</si>
  <si>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</si>
  <si>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</si>
  <si>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</si>
  <si>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</si>
  <si>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</si>
  <si>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</si>
  <si>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</si>
  <si>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</si>
  <si>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</si>
  <si>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</si>
  <si>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</si>
  <si>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</si>
  <si>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</si>
  <si>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</si>
  <si>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</si>
  <si>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</si>
  <si>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</si>
  <si>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</si>
  <si>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</si>
  <si>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</si>
  <si>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</si>
  <si>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</si>
  <si>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</si>
  <si>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</si>
  <si>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</si>
  <si>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</si>
  <si>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</si>
  <si>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</si>
  <si>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</si>
  <si>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</si>
  <si>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</si>
  <si>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</si>
  <si>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</si>
  <si>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</si>
  <si>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</si>
  <si>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</si>
  <si>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</si>
  <si>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</si>
  <si>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</si>
  <si>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</si>
  <si>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</si>
  <si>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</si>
  <si>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</si>
  <si>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</si>
  <si>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</si>
  <si>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</si>
  <si>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</si>
  <si>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</si>
  <si>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</si>
  <si>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</si>
  <si>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</si>
  <si>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</si>
  <si>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</si>
  <si>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</si>
  <si>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</si>
  <si>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</si>
  <si>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</si>
  <si>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</si>
  <si>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</si>
  <si>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</si>
  <si>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</si>
  <si>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</si>
  <si>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</si>
  <si>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</si>
  <si>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</si>
  <si>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</si>
  <si>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</si>
  <si>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</si>
  <si>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</si>
  <si>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</si>
  <si>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</si>
  <si>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</si>
  <si>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</si>
  <si>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</si>
  <si>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</si>
  <si>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</si>
  <si>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</si>
  <si>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</si>
  <si>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</si>
  <si>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</si>
  <si>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</si>
  <si>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</si>
  <si>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</si>
  <si>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</si>
  <si>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</si>
  <si>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</si>
  <si>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</si>
  <si>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</si>
  <si>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</si>
  <si>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</si>
  <si>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</si>
  <si>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</si>
  <si>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</si>
  <si>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</si>
  <si>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</si>
  <si>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</si>
  <si>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</si>
  <si>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</si>
  <si>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</si>
  <si>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</si>
  <si>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</si>
  <si>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</si>
  <si>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</si>
  <si>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</si>
  <si>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</si>
  <si>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</si>
  <si>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</si>
  <si>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SEW</t>
  </si>
  <si>
    <t>SEW.PD.D006.01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</si>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</sst>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O28" sqref="O28"/>
      <selection pane="bottomLeft"/>
    </sheetView>
  </sheetViews>
  <sheetFormatPr defaultRowHeight="15"/>
  <cols>
    <col min="1" max="1" width="4.1406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477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2.819</v>
      </c>
      <c r="K5" s="217">
        <v>2.819</v>
      </c>
      <c r="L5" s="217">
        <v>2.819</v>
      </c>
      <c r="M5" s="217">
        <v>2.819</v>
      </c>
      <c r="N5" s="217">
        <v>2.819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103.07774771495301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148.01300000000001</v>
      </c>
      <c r="K12" s="217">
        <v>155.92099999999999</v>
      </c>
      <c r="L12" s="217">
        <v>165.511</v>
      </c>
      <c r="M12" s="217">
        <v>158.989</v>
      </c>
      <c r="N12" s="217">
        <v>148.43899999999999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146.761</v>
      </c>
      <c r="K14" s="217">
        <v>154.72999999999999</v>
      </c>
      <c r="L14" s="217">
        <v>164.24700000000001</v>
      </c>
      <c r="M14" s="217">
        <v>157.77500000000001</v>
      </c>
      <c r="N14" s="217">
        <v>147.30600000000001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155.78</v>
      </c>
      <c r="K16" s="217">
        <v>158.399</v>
      </c>
      <c r="L16" s="217">
        <v>172.14099999999999</v>
      </c>
      <c r="M16" s="217">
        <v>183.24199999999999</v>
      </c>
      <c r="N16" s="217">
        <v>186.51400000000001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0.35599999999999998</v>
      </c>
      <c r="K18" s="217">
        <v>0.40300000000000002</v>
      </c>
      <c r="L18" s="217">
        <v>0.443</v>
      </c>
      <c r="M18" s="217">
        <v>0.34699999999999998</v>
      </c>
      <c r="N18" s="217">
        <v>0.47599999999999998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2.9590000000000001</v>
      </c>
      <c r="K20" s="217">
        <v>3.0030000000000001</v>
      </c>
      <c r="L20" s="217">
        <v>3.5680000000000001</v>
      </c>
      <c r="M20" s="217">
        <v>3.8170000000000002</v>
      </c>
      <c r="N20" s="217">
        <v>3.9540000000000002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0.61560000000000004</v>
      </c>
      <c r="K28" s="218">
        <v>0.58209999999999995</v>
      </c>
      <c r="L28" s="218">
        <v>0.56410000000000005</v>
      </c>
      <c r="M28" s="218">
        <v>0.5968</v>
      </c>
      <c r="N28" s="218">
        <v>0.64059999999999795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0.54900000000000004</v>
      </c>
      <c r="K30" s="217">
        <v>0.13100000000000001</v>
      </c>
      <c r="L30" s="217">
        <v>1.4370000000000001</v>
      </c>
      <c r="M30" s="217">
        <v>0.30599999999999999</v>
      </c>
      <c r="N30" s="217">
        <v>0.12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103.07774771495338</v>
      </c>
      <c r="Q7" t="s">
        <v>470</v>
      </c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SEW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SEW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SEW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SEW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SEW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SEW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SEW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SEW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SEW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SEW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SEW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SEW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SEW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SEW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2.819</v>
      </c>
      <c r="K5" s="264">
        <f>IF(InpOverride!K5="",F_Inputs!K5,InpOverride!K5)</f>
        <v>2.819</v>
      </c>
      <c r="L5" s="264">
        <f>IF(InpOverride!L5="",F_Inputs!L5,InpOverride!L5)</f>
        <v>2.819</v>
      </c>
      <c r="M5" s="264">
        <f>IF(InpOverride!M5="",F_Inputs!M5,InpOverride!M5)</f>
        <v>2.819</v>
      </c>
      <c r="N5" s="264">
        <f>IF(InpOverride!N5="",F_Inputs!N5,InpOverride!N5)</f>
        <v>2.819</v>
      </c>
      <c r="O5" s="217"/>
      <c r="P5" s="217"/>
    </row>
    <row r="6" spans="1:16">
      <c r="A6" t="str">
        <f>F_Inputs!A6</f>
        <v>SEW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SEW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103.07774771495338</v>
      </c>
    </row>
    <row r="8" spans="1:16">
      <c r="A8" t="str">
        <f>F_Inputs!A8</f>
        <v>SEW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SEW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</v>
      </c>
    </row>
    <row r="10" spans="1:16">
      <c r="A10" t="str">
        <f>F_Inputs!A10</f>
        <v>SEW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SEW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SEW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148.01300000000001</v>
      </c>
      <c r="K12" s="264">
        <f>IF(InpOverride!K12="",F_Inputs!K12,InpOverride!K12)</f>
        <v>155.92099999999999</v>
      </c>
      <c r="L12" s="264">
        <f>IF(InpOverride!L12="",F_Inputs!L12,InpOverride!L12)</f>
        <v>165.511</v>
      </c>
      <c r="M12" s="264">
        <f>IF(InpOverride!M12="",F_Inputs!M12,InpOverride!M12)</f>
        <v>158.989</v>
      </c>
      <c r="N12" s="264">
        <f>IF(InpOverride!N12="",F_Inputs!N12,InpOverride!N12)</f>
        <v>148.43899999999999</v>
      </c>
      <c r="O12" s="217"/>
      <c r="P12" s="217"/>
    </row>
    <row r="13" spans="1:16">
      <c r="A13" t="str">
        <f>F_Inputs!A13</f>
        <v>SEW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SEW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146.761</v>
      </c>
      <c r="K14" s="264">
        <f>IF(InpOverride!K14="",F_Inputs!K14,InpOverride!K14)</f>
        <v>154.72999999999999</v>
      </c>
      <c r="L14" s="264">
        <f>IF(InpOverride!L14="",F_Inputs!L14,InpOverride!L14)</f>
        <v>164.24700000000001</v>
      </c>
      <c r="M14" s="264">
        <f>IF(InpOverride!M14="",F_Inputs!M14,InpOverride!M14)</f>
        <v>157.77500000000001</v>
      </c>
      <c r="N14" s="264">
        <f>IF(InpOverride!N14="",F_Inputs!N14,InpOverride!N14)</f>
        <v>147.30600000000001</v>
      </c>
      <c r="O14" s="217"/>
      <c r="P14" s="217"/>
    </row>
    <row r="15" spans="1:16">
      <c r="A15" t="str">
        <f>F_Inputs!A15</f>
        <v>SEW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SEW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155.78</v>
      </c>
      <c r="K16" s="264">
        <f>IF(InpOverride!K16="",F_Inputs!K16,InpOverride!K16)</f>
        <v>158.399</v>
      </c>
      <c r="L16" s="264">
        <f>IF(InpOverride!L16="",F_Inputs!L16,InpOverride!L16)</f>
        <v>172.14099999999999</v>
      </c>
      <c r="M16" s="264">
        <f>IF(InpOverride!M16="",F_Inputs!M16,InpOverride!M16)</f>
        <v>183.24199999999999</v>
      </c>
      <c r="N16" s="264">
        <f>IF(InpOverride!N16="",F_Inputs!N16,InpOverride!N16)</f>
        <v>186.51400000000001</v>
      </c>
      <c r="O16" s="217"/>
      <c r="P16" s="217"/>
    </row>
    <row r="17" spans="1:16">
      <c r="A17" t="str">
        <f>F_Inputs!A17</f>
        <v>SEW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SEW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0.35599999999999998</v>
      </c>
      <c r="K18" s="264">
        <f>IF(InpOverride!K18="",F_Inputs!K18,InpOverride!K18)</f>
        <v>0.40300000000000002</v>
      </c>
      <c r="L18" s="264">
        <f>IF(InpOverride!L18="",F_Inputs!L18,InpOverride!L18)</f>
        <v>0.443</v>
      </c>
      <c r="M18" s="264">
        <f>IF(InpOverride!M18="",F_Inputs!M18,InpOverride!M18)</f>
        <v>0.34699999999999998</v>
      </c>
      <c r="N18" s="264">
        <f>IF(InpOverride!N18="",F_Inputs!N18,InpOverride!N18)</f>
        <v>0.47599999999999998</v>
      </c>
      <c r="O18" s="217"/>
      <c r="P18" s="217"/>
    </row>
    <row r="19" spans="1:16">
      <c r="A19" t="str">
        <f>F_Inputs!A19</f>
        <v>SEW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SEW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2.9590000000000001</v>
      </c>
      <c r="K20" s="264">
        <f>IF(InpOverride!K20="",F_Inputs!K20,InpOverride!K20)</f>
        <v>3.0030000000000001</v>
      </c>
      <c r="L20" s="264">
        <f>IF(InpOverride!L20="",F_Inputs!L20,InpOverride!L20)</f>
        <v>3.5680000000000001</v>
      </c>
      <c r="M20" s="264">
        <f>IF(InpOverride!M20="",F_Inputs!M20,InpOverride!M20)</f>
        <v>3.8170000000000002</v>
      </c>
      <c r="N20" s="264">
        <f>IF(InpOverride!N20="",F_Inputs!N20,InpOverride!N20)</f>
        <v>3.9540000000000002</v>
      </c>
      <c r="O20" s="217"/>
      <c r="P20" s="217"/>
    </row>
    <row r="21" spans="1:16">
      <c r="A21" t="str">
        <f>F_Inputs!A21</f>
        <v>SEW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SEW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SEW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SEW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SEW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SEW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SEW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SEW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0.61560000000000004</v>
      </c>
      <c r="K28" s="264">
        <f>IF(InpOverride!K28="",F_Inputs!K28,InpOverride!K28)</f>
        <v>0.58209999999999995</v>
      </c>
      <c r="L28" s="264">
        <f>IF(InpOverride!L28="",F_Inputs!L28,InpOverride!L28)</f>
        <v>0.56410000000000005</v>
      </c>
      <c r="M28" s="264">
        <f>IF(InpOverride!M28="",F_Inputs!M28,InpOverride!M28)</f>
        <v>0.5968</v>
      </c>
      <c r="N28" s="264">
        <f>IF(InpOverride!N28="",F_Inputs!N28,InpOverride!N28)</f>
        <v>0.64059999999999795</v>
      </c>
      <c r="O28" s="218"/>
      <c r="P28" s="218"/>
    </row>
    <row r="29" spans="1:16">
      <c r="A29" t="str">
        <f>F_Inputs!A29</f>
        <v>SEW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SEW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0.54900000000000004</v>
      </c>
      <c r="K30" s="264">
        <f>IF(InpOverride!K30="",F_Inputs!K30,InpOverride!K30)</f>
        <v>0.13100000000000001</v>
      </c>
      <c r="L30" s="264">
        <f>IF(InpOverride!L30="",F_Inputs!L30,InpOverride!L30)</f>
        <v>1.4370000000000001</v>
      </c>
      <c r="M30" s="264">
        <f>IF(InpOverride!M30="",F_Inputs!M30,InpOverride!M30)</f>
        <v>0.30599999999999999</v>
      </c>
      <c r="N30" s="264">
        <f>IF(InpOverride!N30="",F_Inputs!N30,InpOverride!N30)</f>
        <v>0.12</v>
      </c>
      <c r="O30" s="217"/>
      <c r="P30" s="217"/>
    </row>
    <row r="31" spans="1:16">
      <c r="A31" t="str">
        <f>F_Inputs!A31</f>
        <v>SEW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SEW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SEW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SEW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SEW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SEW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SEW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SEW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SEW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SEW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SEW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SEW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SEW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SEW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SEW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-4.2288549105876854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-4.2288549105876854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-15.292037154494944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-15.292037154494944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17:38:00</v>
      </c>
      <c r="G10" s="259" t="str">
        <f ca="1">CONCATENATE("[…]", TEXT(NOW(),"dd/mm/yyy hh:mm:ss"))</f>
        <v>[…]09/11/2020 17:38:00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menu_SEW_BYRun2</v>
      </c>
      <c r="G11" s="262" t="str">
        <f ca="1">MID(CELL("filename",F1),SEARCH("[",CELL("filename",F1))+1,SEARCH(".",CELL("filename",F1))-1-SEARCH("[",CELL("filename",F1)))</f>
        <v>Totex menu_SEW_BYRun2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471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472</v>
      </c>
      <c r="C3" s="272" t="s">
        <v>473</v>
      </c>
      <c r="D3" s="272" t="s">
        <v>474</v>
      </c>
      <c r="E3" s="272" t="s">
        <v>475</v>
      </c>
      <c r="F3" s="272" t="s">
        <v>476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SEW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103.07774771495338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2.819</v>
      </c>
      <c r="M26" s="35">
        <f>InpActive!K5</f>
        <v>2.819</v>
      </c>
      <c r="N26" s="35">
        <f>InpActive!L5</f>
        <v>2.819</v>
      </c>
      <c r="O26" s="35">
        <f>InpActive!M5</f>
        <v>2.819</v>
      </c>
      <c r="P26" s="35">
        <f>InpActive!N5</f>
        <v>2.819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146.761</v>
      </c>
      <c r="M40" s="35">
        <f>InpActive!K14</f>
        <v>154.72999999999999</v>
      </c>
      <c r="N40" s="35">
        <f>InpActive!L14</f>
        <v>164.24700000000001</v>
      </c>
      <c r="O40" s="35">
        <f>InpActive!M14</f>
        <v>157.77500000000001</v>
      </c>
      <c r="P40" s="35">
        <f>InpActive!N14</f>
        <v>147.30600000000001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148.01300000000001</v>
      </c>
      <c r="M46" s="35">
        <f>InpActive!K12</f>
        <v>155.92099999999999</v>
      </c>
      <c r="N46" s="35">
        <f>InpActive!L12</f>
        <v>165.511</v>
      </c>
      <c r="O46" s="35">
        <f>InpActive!M12</f>
        <v>158.989</v>
      </c>
      <c r="P46" s="35">
        <f>InpActive!N12</f>
        <v>148.43899999999999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155.78</v>
      </c>
      <c r="M52" s="35">
        <f>InpActive!K16</f>
        <v>158.399</v>
      </c>
      <c r="N52" s="35">
        <f>InpActive!L16</f>
        <v>172.14099999999999</v>
      </c>
      <c r="O52" s="35">
        <f>InpActive!M16</f>
        <v>183.24199999999999</v>
      </c>
      <c r="P52" s="35">
        <f>InpActive!N16</f>
        <v>186.51400000000001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0.35599999999999998</v>
      </c>
      <c r="M60" s="35">
        <f>InpActive!K18</f>
        <v>0.40300000000000002</v>
      </c>
      <c r="N60" s="35">
        <f>InpActive!L18</f>
        <v>0.443</v>
      </c>
      <c r="O60" s="35">
        <f>InpActive!M18</f>
        <v>0.34699999999999998</v>
      </c>
      <c r="P60" s="35">
        <f>InpActive!N18</f>
        <v>0.47599999999999998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2.9590000000000001</v>
      </c>
      <c r="M62" s="35">
        <f>InpActive!K20</f>
        <v>3.0030000000000001</v>
      </c>
      <c r="N62" s="35">
        <f>InpActive!L20</f>
        <v>3.5680000000000001</v>
      </c>
      <c r="O62" s="35">
        <f>InpActive!M20</f>
        <v>3.8170000000000002</v>
      </c>
      <c r="P62" s="35">
        <f>InpActive!N20</f>
        <v>3.9540000000000002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0.54900000000000004</v>
      </c>
      <c r="M64" s="221">
        <f>InpActive!K30</f>
        <v>0.13100000000000001</v>
      </c>
      <c r="N64" s="221">
        <f>InpActive!L30</f>
        <v>1.4370000000000001</v>
      </c>
      <c r="O64" s="221">
        <f>InpActive!M30</f>
        <v>0.30599999999999999</v>
      </c>
      <c r="P64" s="221">
        <f>InpActive!N30</f>
        <v>0.12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0.61560000000000004</v>
      </c>
      <c r="M125" s="173">
        <f>InpActive!K28</f>
        <v>0.58209999999999995</v>
      </c>
      <c r="N125" s="173">
        <f>InpActive!L28</f>
        <v>0.56410000000000005</v>
      </c>
      <c r="O125" s="173">
        <f>InpActive!M28</f>
        <v>0.5968</v>
      </c>
      <c r="P125" s="173">
        <f>InpActive!N28</f>
        <v>0.64059999999999795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146.91817358345108</v>
      </c>
      <c r="M14" s="50">
        <f>Actual.Totex.Water/Indexation.Average</f>
        <v>146.25469477027576</v>
      </c>
      <c r="N14" s="50">
        <f>Actual.Totex.Water/Indexation.Average</f>
        <v>153.20961232532053</v>
      </c>
      <c r="O14" s="50">
        <f>Actual.Totex.Water/Indexation.Average</f>
        <v>158.25420954790127</v>
      </c>
      <c r="P14" s="50">
        <f>Actual.Totex.Water/Indexation.Average</f>
        <v>157.01572824497521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3.644189387125786</v>
      </c>
      <c r="M18" s="50">
        <f>SUM(INDEX(Actual.Exclusions.Water,,M6))/Indexation.Average</f>
        <v>3.2658214723733439</v>
      </c>
      <c r="N18" s="50">
        <f>SUM(INDEX(Actual.Exclusions.Water,,N6))/Indexation.Average</f>
        <v>4.8488504653066169</v>
      </c>
      <c r="O18" s="50">
        <f>SUM(INDEX(Actual.Exclusions.Water,,O6))/Indexation.Average</f>
        <v>3.860448568991381</v>
      </c>
      <c r="P18" s="50">
        <f>SUM(INDEX(Actual.Exclusions.Water,,P6))/Indexation.Average</f>
        <v>3.8303910886830863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143.2739841963253</v>
      </c>
      <c r="M30" s="212">
        <f t="shared" ref="M30:P30" si="2">M14-M18+M22</f>
        <v>142.98887329790242</v>
      </c>
      <c r="N30" s="212">
        <f t="shared" si="2"/>
        <v>148.36076186001392</v>
      </c>
      <c r="O30" s="212">
        <f t="shared" si="2"/>
        <v>154.39376097890988</v>
      </c>
      <c r="P30" s="212">
        <f t="shared" si="2"/>
        <v>153.18533715629212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143.2739841963253</v>
      </c>
      <c r="M32" s="77">
        <f>SUM(M30:M31)</f>
        <v>142.98887329790242</v>
      </c>
      <c r="N32" s="77">
        <f t="shared" ref="N32:P32" si="4">SUM(N30:N31)</f>
        <v>148.36076186001392</v>
      </c>
      <c r="O32" s="77">
        <f t="shared" si="4"/>
        <v>154.39376097890988</v>
      </c>
      <c r="P32" s="77">
        <f t="shared" si="4"/>
        <v>153.18533715629212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0.49384450457009321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100.76943692873834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-0.3894547298676212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0.96287548372502962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96.287548372502968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1.8562258137485157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1.8562258137485157E-2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14.308141255278173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-0.57156765610101956</v>
      </c>
      <c r="M97" s="147">
        <f>FD.AddInc.Coeff.Water/100*Baseline.Totex.Water</f>
        <v>-0.60260330352417024</v>
      </c>
      <c r="N97" s="147">
        <f>FD.AddInc.Coeff.Water/100*Baseline.Totex.Water</f>
        <v>-0.63966771016567192</v>
      </c>
      <c r="O97" s="147">
        <f>FD.AddInc.Coeff.Water/100*Baseline.Totex.Water</f>
        <v>-0.61446220004863938</v>
      </c>
      <c r="P97" s="147">
        <f>FD.AddInc.Coeff.Water/100*Baseline.Totex.Water</f>
        <v>-0.57369018437879815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17.310132309496471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3.2957832226164783</v>
      </c>
      <c r="M105" s="147">
        <f>IF(SUM(Baseline.Totex.Water)=0,0,$G101*(Baseline.Totex.Water/SUM(Baseline.Totex.Water)))</f>
        <v>3.4747415051372479</v>
      </c>
      <c r="N105" s="147">
        <f>IF(SUM(Baseline.Totex.Water)=0,0,$G101*(Baseline.Totex.Water/SUM(Baseline.Totex.Water)))</f>
        <v>3.6884629224731964</v>
      </c>
      <c r="O105" s="147">
        <f>IF(SUM(Baseline.Totex.Water)=0,0,$G101*(Baseline.Totex.Water/SUM(Baseline.Totex.Water)))</f>
        <v>3.5431224776903596</v>
      </c>
      <c r="P105" s="147">
        <f>IF(SUM(Baseline.Totex.Water)=0,0,$G101*(Baseline.Totex.Water/SUM(Baseline.Totex.Water)))</f>
        <v>3.3080221815791866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3.7966246249106881</v>
      </c>
      <c r="M109" s="147">
        <f>M105*(1+WACC)^Calcs!M7</f>
        <v>3.863685500203708</v>
      </c>
      <c r="N109" s="147">
        <f>N105*(1+WACC)^Calcs!N7</f>
        <v>3.9588125008387918</v>
      </c>
      <c r="O109" s="147">
        <f>O105*(1+WACC)^Calcs!O7</f>
        <v>3.6706748868872126</v>
      </c>
      <c r="P109" s="147">
        <f>P105*(1+WACC)^Calcs!P7</f>
        <v>3.3080221815791866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18.597819694419588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147.89023333098567</v>
      </c>
      <c r="M136" s="147">
        <f>Baseline.Totex.Water*(FD.AllExp.Coeff.Water/100)</f>
        <v>155.92054975983683</v>
      </c>
      <c r="N136" s="147">
        <f>Baseline.Totex.Water*(FD.AllExp.Coeff.Water/100)</f>
        <v>165.51077707234489</v>
      </c>
      <c r="O136" s="147">
        <f>Baseline.Totex.Water*(FD.AllExp.Coeff.Water/100)</f>
        <v>158.98897911431692</v>
      </c>
      <c r="P136" s="147">
        <f>Baseline.Totex.Water*(FD.AllExp.Coeff.Water/100)</f>
        <v>148.43942676224731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148.01300000000001</v>
      </c>
      <c r="M140" s="147">
        <f>Inputs!M46</f>
        <v>155.92099999999999</v>
      </c>
      <c r="N140" s="147">
        <f>Inputs!N46</f>
        <v>165.511</v>
      </c>
      <c r="O140" s="147">
        <f>Inputs!O46</f>
        <v>158.989</v>
      </c>
      <c r="P140" s="147">
        <f>Inputs!P46</f>
        <v>148.43899999999999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0.12276666901433941</v>
      </c>
      <c r="M144" s="147">
        <f t="shared" ref="M144:P144" si="5">M140-M136</f>
        <v>4.5024016316119742E-4</v>
      </c>
      <c r="N144" s="147">
        <f t="shared" si="5"/>
        <v>2.2292765510201207E-4</v>
      </c>
      <c r="O144" s="147">
        <f t="shared" si="5"/>
        <v>2.0885683085225537E-5</v>
      </c>
      <c r="P144" s="147">
        <f t="shared" si="5"/>
        <v>-4.2676224731508228E-4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146.761</v>
      </c>
      <c r="M148" s="147">
        <f>Baseline.Totex.Water*(AllExp.Coeff.Water/100)</f>
        <v>154.72999999999999</v>
      </c>
      <c r="N148" s="147">
        <f>Baseline.Totex.Water*(AllExp.Coeff.Water/100)</f>
        <v>164.24700000000001</v>
      </c>
      <c r="O148" s="147">
        <f>Baseline.Totex.Water*(AllExp.Coeff.Water/100)</f>
        <v>157.77500000000001</v>
      </c>
      <c r="P148" s="147">
        <f>Baseline.Totex.Water*(AllExp.Coeff.Water/100)</f>
        <v>147.30600000000001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146.88376666901434</v>
      </c>
      <c r="M152" s="147">
        <f t="shared" ref="M152:P152" si="7">M148+M144</f>
        <v>154.73045024016315</v>
      </c>
      <c r="N152" s="147">
        <f t="shared" si="7"/>
        <v>164.24722292765512</v>
      </c>
      <c r="O152" s="147">
        <f t="shared" si="7"/>
        <v>157.77502088568309</v>
      </c>
      <c r="P152" s="147">
        <f t="shared" si="7"/>
        <v>147.3055732377527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-1.1292333309856701</v>
      </c>
      <c r="M156" s="147">
        <f t="shared" si="9"/>
        <v>-1.1905497598368413</v>
      </c>
      <c r="N156" s="147">
        <f t="shared" si="9"/>
        <v>-1.2637770723448796</v>
      </c>
      <c r="O156" s="147">
        <f t="shared" si="9"/>
        <v>-1.2139791143169134</v>
      </c>
      <c r="P156" s="147">
        <f t="shared" si="9"/>
        <v>-1.1334267622472964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-3.4870158036746943</v>
      </c>
      <c r="M162" s="209">
        <f>(Actual.Totex.Water-SUM(Inputs!M60:M64))/Indexation.Average-M148</f>
        <v>-11.741126702097574</v>
      </c>
      <c r="N162" s="209">
        <f>(Actual.Totex.Water-SUM(Inputs!N60:N64))/Indexation.Average-N148</f>
        <v>-15.886238139986119</v>
      </c>
      <c r="O162" s="209">
        <f>(Actual.Totex.Water-SUM(Inputs!O60:O64))/Indexation.Average-O148</f>
        <v>-3.3812390210901242</v>
      </c>
      <c r="P162" s="209">
        <f>(Actual.Totex.Water-SUM(Inputs!P60:P64))/Indexation.Average-P148</f>
        <v>5.8793371562921095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-4.6162491346603645</v>
      </c>
      <c r="M166" s="147">
        <f t="shared" ref="L166:P167" si="10">M162+M156</f>
        <v>-12.931676461934416</v>
      </c>
      <c r="N166" s="147">
        <f t="shared" si="10"/>
        <v>-17.150015212330999</v>
      </c>
      <c r="O166" s="147">
        <f t="shared" si="10"/>
        <v>-4.5952181354070376</v>
      </c>
      <c r="P166" s="147">
        <f t="shared" si="10"/>
        <v>4.7459103940448131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-5.3177542197269903</v>
      </c>
      <c r="M170" s="147">
        <f>M166*(1+WACC)^Calcs!M7</f>
        <v>-14.379179218204342</v>
      </c>
      <c r="N170" s="147">
        <f>N166*(1+WACC)^Calcs!N7</f>
        <v>-18.407042727334012</v>
      </c>
      <c r="O170" s="147">
        <f>O166*(1+WACC)^Calcs!O7</f>
        <v>-4.7606459882816914</v>
      </c>
      <c r="P170" s="147">
        <f>P166*(1+WACC)^Calcs!P7</f>
        <v>4.7459103940448131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-38.118711759502219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0.5988312183534652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-4.2288549105876854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-15.292037154494944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-4.2288549105876854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-4.2288549105876854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-15.292037154494944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-15.292037154494944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2019-12-05T11:37:30Z</dcterms:created>
  <dcterms:modified xsi:type="dcterms:W3CDTF">2020-11-09T17:43:21Z</dcterms:modified>
  <cp:category/>
  <cp:contentStatus/>
</cp:coreProperties>
</file>