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OFWSHARE\PR19 Modelling\Model runs\Blind Year\BY_Run2 Publishable Models\AFW\"/>
    </mc:Choice>
  </mc:AlternateContent>
  <bookViews>
    <workbookView xWindow="14303" yWindow="-98" windowWidth="20715" windowHeight="13275" tabRatio="739"/>
  </bookViews>
  <sheets>
    <sheet name="F_Inputs" sheetId="22" r:id="rId1"/>
    <sheet name="InpOverride" sheetId="23" r:id="rId2"/>
    <sheet name="InpActive" sheetId="14" r:id="rId3"/>
    <sheet name="F_Outputs" sheetId="15" r:id="rId4"/>
    <sheet name="Change Log" sheetId="13" r:id="rId5"/>
    <sheet name="Inputs &gt;" sheetId="8" r:id="rId6"/>
    <sheet name="Data" sheetId="1" r:id="rId7"/>
    <sheet name="RPI" sheetId="12" r:id="rId8"/>
    <sheet name="Calcs &gt;" sheetId="9" r:id="rId9"/>
    <sheet name="WRFIM - Water" sheetId="5" r:id="rId10"/>
    <sheet name="WRFIM - Waste" sheetId="6" r:id="rId11"/>
    <sheet name="WRFIM - Dmmy" sheetId="16" r:id="rId12"/>
    <sheet name="Output &gt;" sheetId="10" r:id="rId13"/>
    <sheet name="WFRIM adjustments" sheetId="7" r:id="rId14"/>
    <sheet name="Other &gt;" sheetId="11" r:id="rId15"/>
    <sheet name="Timeline" sheetId="3" r:id="rId16"/>
  </sheets>
  <externalReferences>
    <externalReference r:id="rId17"/>
    <externalReference r:id="rId18"/>
  </externalReferences>
  <definedNames>
    <definedName name="__123Graph_X" localSheetId="0" hidden="1">[1]Aln!#REF!</definedName>
    <definedName name="__123Graph_X" localSheetId="1" hidden="1">[1]Aln!#REF!</definedName>
    <definedName name="__123Graph_X" localSheetId="11" hidden="1">[1]Aln!#REF!</definedName>
    <definedName name="__123Graph_X" hidden="1">[1]Aln!#REF!</definedName>
    <definedName name="_123Graph_F" hidden="1">'[2]Chelmsford '!$G$18:$G$28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0" hidden="1">#REF!</definedName>
    <definedName name="_Dist_Values" localSheetId="1" hidden="1">#REF!</definedName>
    <definedName name="_Dist_Values" localSheetId="11" hidden="1">#REF!</definedName>
    <definedName name="_Dist_Values" hidden="1">#REF!</definedName>
    <definedName name="_Fill" localSheetId="0" hidden="1">#REF!</definedName>
    <definedName name="_Fill" localSheetId="1" hidden="1">#REF!</definedName>
    <definedName name="_Fill" localSheetId="11" hidden="1">#REF!</definedName>
    <definedName name="_Fill" hidden="1">#REF!</definedName>
    <definedName name="_Key1" localSheetId="0" hidden="1">#REF!</definedName>
    <definedName name="_Key1" localSheetId="1" hidden="1">#REF!</definedName>
    <definedName name="_Key1" localSheetId="11" hidden="1">#REF!</definedName>
    <definedName name="_Key1" hidden="1">#REF!</definedName>
    <definedName name="_Key2" localSheetId="0" hidden="1">#REF!</definedName>
    <definedName name="_Key2" localSheetId="1" hidden="1">#REF!</definedName>
    <definedName name="_Key2" localSheetId="11"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localSheetId="11" hidden="1">#REF!</definedName>
    <definedName name="_Sort" hidden="1">#REF!</definedName>
    <definedName name="Additional.Analysis">Data!$G$22</definedName>
    <definedName name="Adj.AllRev.Dmmy" localSheetId="11">'WRFIM - Dmmy'!$I$46:$U$46</definedName>
    <definedName name="Adj.AllRev.Waste">'WRFIM - Waste'!$I$46:$U$46</definedName>
    <definedName name="Adj.AllRev.Water">'WRFIM - Water'!$I$46:$U$46</definedName>
    <definedName name="AllRev.Dmmy">Data!$I$29:$U$29</definedName>
    <definedName name="AllRev.Outturn.Dmmy" localSheetId="11">'WRFIM - Dmmy'!$I$15:$U$15</definedName>
    <definedName name="AllRev.Outturn.Dmmy.Revised">'WRFIM - Dmmy'!$I$23:$U$23</definedName>
    <definedName name="AllRev.Outturn.Waste">'WRFIM - Waste'!$I$15:$U$15</definedName>
    <definedName name="AllRev.Outturn.Waste.Revised">'WRFIM - Waste'!$I$23:$U$23</definedName>
    <definedName name="AllRev.Outturn.Water">'WRFIM - Water'!$I$15:$U$15</definedName>
    <definedName name="AllRev.Outturn.Water.Revised">'WRFIM - Water'!$I$23:$U$23</definedName>
    <definedName name="AllRev.Waste">Data!$I$28:$U$28</definedName>
    <definedName name="AllRev.Water">Data!$I$27:$U$27</definedName>
    <definedName name="AMP.Years">Timeline!$I$3:$U$3</definedName>
    <definedName name="AMP5.RCM.Adj.Dmmy" localSheetId="11">'WRFIM - Dmmy'!$K$27</definedName>
    <definedName name="AMP5.RCM.Adj.Waste">'WRFIM - Waste'!$K$27</definedName>
    <definedName name="AMP5.RCM.Adj.Water">'WRFIM - Water'!$K$27</definedName>
    <definedName name="AMP6.FI.Adj.Dmmy" localSheetId="11">'WRFIM - Dmmy'!$I$40:$U$40</definedName>
    <definedName name="AMP6.FI.Adj.Waste">'WRFIM - Waste'!$I$40:$U$40</definedName>
    <definedName name="AMP6.FI.Adj.Water">'WRFIM - Water'!$I$40:$U$40</definedName>
    <definedName name="Baseline.AllRev.Dmmy" localSheetId="11">'WRFIM - Dmmy'!$I$47:$U$47</definedName>
    <definedName name="Baseline.AllRev.Waste">'WRFIM - Waste'!$I$47:$U$47</definedName>
    <definedName name="Baseline.AllRev.Water">'WRFIM - Water'!$I$47:$U$47</definedName>
    <definedName name="BlindYear.1415.Adj.Waste">Data!$K$46</definedName>
    <definedName name="BlindYear.1415.Adj.Water">Data!$K$45</definedName>
    <definedName name="BlindYear.Delay" localSheetId="0">Data!#REF!</definedName>
    <definedName name="BlindYear.Delay" localSheetId="1">Data!#REF!</definedName>
    <definedName name="BlindYear.Delay" localSheetId="11">Data!#REF!</definedName>
    <definedName name="BlindYear.Delay">Data!#REF!</definedName>
    <definedName name="Calendar.Years">Timeline!$I$5:$U$5</definedName>
    <definedName name="Discount.Rate">Data!$G$20</definedName>
    <definedName name="Indexation.Average">RPI!$I$56:$U$56</definedName>
    <definedName name="Indexation.Average.Override">RPI!$I$55:$U$55</definedName>
    <definedName name="Indexation.Check">RPI!$I$26:$U$26</definedName>
    <definedName name="Indexation.November">RPI!$I$45:$U$45</definedName>
    <definedName name="Indexation.November.Actual">RPI!$I$49:$U$49</definedName>
    <definedName name="Indexation.November.Actual.Override">RPI!$I$48:$U$48</definedName>
    <definedName name="Indexation.November.Actual.YearOnYear">RPI!$I$51:$U$51</definedName>
    <definedName name="Indexation.November.Override">RPI!$I$44:$U$44</definedName>
    <definedName name="Inflation.Yearly.Average">RPI!$I$58:$U$58</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K.Dmmy">Data!$I$34:$U$34</definedName>
    <definedName name="K.Waste">Data!$I$33:$U$33</definedName>
    <definedName name="K.Water">Data!$I$32:$U$32</definedName>
    <definedName name="Penalty.Rate.General">Data!$G$19</definedName>
    <definedName name="Penalty.Rate.Waste" localSheetId="0">'WRFIM - Waste'!#REF!</definedName>
    <definedName name="Penalty.Rate.Waste" localSheetId="1">'WRFIM - Waste'!#REF!</definedName>
    <definedName name="Penalty.Rate.Waste" localSheetId="11">'WRFIM - Dmmy'!#REF!</definedName>
    <definedName name="Penalty.Rate.Waste">'WRFIM - Waste'!#REF!</definedName>
    <definedName name="Penalty.Rate.Water" localSheetId="0">'WRFIM - Water'!#REF!</definedName>
    <definedName name="Penalty.Rate.Water" localSheetId="1">'WRFIM - Water'!#REF!</definedName>
    <definedName name="Penalty.Rate.Water" localSheetId="11">'WRFIM - Water'!#REF!</definedName>
    <definedName name="Penalty.Rate.Water">'WRFIM - Water'!#REF!</definedName>
    <definedName name="Perc.Recovered.Dmmy" localSheetId="11">'WRFIM - Dmmy'!$I$52:$U$52</definedName>
    <definedName name="Perc.Recovered.Waste">'WRFIM - Waste'!$I$52:$U$52</definedName>
    <definedName name="Perc.Recovered.Water">'WRFIM - Water'!$I$52:$U$52</definedName>
    <definedName name="_xlnm.Print_Area" localSheetId="7">RPI!$A$1:$V$58</definedName>
    <definedName name="RCM.BlindYear.Adj.Dmmy" localSheetId="11">'WRFIM - Dmmy'!$I$31:$U$31</definedName>
    <definedName name="RCM.BlindYear.Adj.Waste">'WRFIM - Waste'!$I$31:$U$31</definedName>
    <definedName name="RCM.BlindYear.Adj.Water">'WRFIM - Water'!$I$31:$U$31</definedName>
    <definedName name="RecRev.Dmmy">Data!$I$40:$U$40</definedName>
    <definedName name="RecRev.Waste">Data!$I$39:$U$39</definedName>
    <definedName name="RecRev.Water">Data!$I$38:$U$38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Threshold.Max">Data!$G$17</definedName>
    <definedName name="Threshold.Min">Data!$G$16</definedName>
    <definedName name="wotsthis" localSheetId="0" hidden="1">{"P&amp;L phased",#N/A,FALSE,"P and L";"Interest phased",#N/A,FALSE,"Interest";"Cshf phased",#N/A,FALSE,"Cashflow";"BSheet phased",#N/A,FALSE,"B Sheet";"Capex phased",#N/A,FALSE,"Capex"}</definedName>
    <definedName name="wotsthis" localSheetId="2" hidden="1">{"P&amp;L phased",#N/A,FALSE,"P and L";"Interest phased",#N/A,FALSE,"Interest";"Cshf phased",#N/A,FALSE,"Cashflow";"BSheet phased",#N/A,FALSE,"B Sheet";"Capex phased",#N/A,FALSE,"Capex"}</definedName>
    <definedName name="wotsthis" localSheetId="1"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FIM.Dmmy" localSheetId="11">'WRFIM - Dmmy'!$P$95</definedName>
    <definedName name="WRFIM.Waste">'WRFIM - Waste'!$P$95</definedName>
    <definedName name="WRFIM.Water">'WRFIM - Water'!$P$95</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1"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localSheetId="2" hidden="1">{"P&amp;L phased",#N/A,FALSE,"P and L";"Interest phased",#N/A,FALSE,"Interest";"Cshf phased",#N/A,FALSE,"Cashflow";"BSheet phased",#N/A,FALSE,"B Sheet";"Capex phased",#N/A,FALSE,"Capex"}</definedName>
    <definedName name="wrn.Print._.Phased." localSheetId="1"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localSheetId="2" hidden="1">{"bal",#N/A,FALSE,"working papers";"income",#N/A,FALSE,"working papers"}</definedName>
    <definedName name="wrn.wpapers." localSheetId="1" hidden="1">{"bal",#N/A,FALSE,"working papers";"income",#N/A,FALSE,"working papers"}</definedName>
    <definedName name="wrn.wpapers." hidden="1">{"bal",#N/A,FALSE,"working papers";"income",#N/A,FALSE,"working papers"}</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6" i="14" l="1"/>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76" i="23"/>
  <c r="A75" i="23"/>
  <c r="A74" i="23"/>
  <c r="A73" i="23"/>
  <c r="A72" i="23"/>
  <c r="A71" i="23"/>
  <c r="A70" i="23"/>
  <c r="A69" i="23"/>
  <c r="A68" i="23"/>
  <c r="A67" i="23"/>
  <c r="A66" i="23"/>
  <c r="A65" i="23"/>
  <c r="A64" i="23"/>
  <c r="A63" i="23"/>
  <c r="A62"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5" i="23"/>
  <c r="A4" i="23"/>
  <c r="P45" i="15" l="1"/>
  <c r="O45" i="15"/>
  <c r="N45" i="15"/>
  <c r="M45" i="15"/>
  <c r="L45" i="15"/>
  <c r="K45" i="15"/>
  <c r="J45" i="15"/>
  <c r="I45" i="15"/>
  <c r="H45" i="15"/>
  <c r="G45" i="15"/>
  <c r="F45" i="15"/>
  <c r="A4" i="14" l="1"/>
  <c r="O55" i="1" l="1"/>
  <c r="N88" i="14"/>
  <c r="P72" i="1" s="1"/>
  <c r="N87" i="14"/>
  <c r="P71" i="1" s="1"/>
  <c r="N86" i="14"/>
  <c r="P70" i="1" s="1"/>
  <c r="L85" i="14"/>
  <c r="N68" i="1" s="1"/>
  <c r="L84" i="14"/>
  <c r="N67" i="1" s="1"/>
  <c r="L83" i="14"/>
  <c r="N66" i="1" s="1"/>
  <c r="N82" i="14"/>
  <c r="P59" i="1" s="1"/>
  <c r="N81" i="14"/>
  <c r="P58" i="1" s="1"/>
  <c r="N80" i="14"/>
  <c r="P57" i="1" s="1"/>
  <c r="M79" i="14"/>
  <c r="M78" i="14"/>
  <c r="O54" i="1" s="1"/>
  <c r="M77" i="14"/>
  <c r="O53" i="1" s="1"/>
  <c r="M76" i="14" l="1"/>
  <c r="L76" i="14"/>
  <c r="K76" i="14"/>
  <c r="J76" i="14"/>
  <c r="I76" i="14"/>
  <c r="H76" i="14"/>
  <c r="G76" i="14"/>
  <c r="F76" i="14"/>
  <c r="M75" i="14"/>
  <c r="L75" i="14"/>
  <c r="K75" i="14"/>
  <c r="J75" i="14"/>
  <c r="I75" i="14"/>
  <c r="H75" i="14"/>
  <c r="G75" i="14"/>
  <c r="F75" i="14"/>
  <c r="M74" i="14"/>
  <c r="L74" i="14"/>
  <c r="K74" i="14"/>
  <c r="J74" i="14"/>
  <c r="I74" i="14"/>
  <c r="H74" i="14"/>
  <c r="G74" i="14"/>
  <c r="F74" i="14"/>
  <c r="M73" i="14"/>
  <c r="L73" i="14"/>
  <c r="K73" i="14"/>
  <c r="J73" i="14"/>
  <c r="I73" i="14"/>
  <c r="H73" i="14"/>
  <c r="G73" i="14"/>
  <c r="F73" i="14"/>
  <c r="M72" i="14"/>
  <c r="L72" i="14"/>
  <c r="K72" i="14"/>
  <c r="J72" i="14"/>
  <c r="I72" i="14"/>
  <c r="H72" i="14"/>
  <c r="G72" i="14"/>
  <c r="F72" i="14"/>
  <c r="M71" i="14"/>
  <c r="L71" i="14"/>
  <c r="K71" i="14"/>
  <c r="J71" i="14"/>
  <c r="I71" i="14"/>
  <c r="H71" i="14"/>
  <c r="G71" i="14"/>
  <c r="F71" i="14"/>
  <c r="M70" i="14"/>
  <c r="L70" i="14"/>
  <c r="K70" i="14"/>
  <c r="J70" i="14"/>
  <c r="I70" i="14"/>
  <c r="H70" i="14"/>
  <c r="G70" i="14"/>
  <c r="F70" i="14"/>
  <c r="M69" i="14"/>
  <c r="L69" i="14"/>
  <c r="K69" i="14"/>
  <c r="J69" i="14"/>
  <c r="I69" i="14"/>
  <c r="H69" i="14"/>
  <c r="G69" i="14"/>
  <c r="F69" i="14"/>
  <c r="M68" i="14"/>
  <c r="L68" i="14"/>
  <c r="K68" i="14"/>
  <c r="J68" i="14"/>
  <c r="I68" i="14"/>
  <c r="H68" i="14"/>
  <c r="G68" i="14"/>
  <c r="F68" i="14"/>
  <c r="M67" i="14"/>
  <c r="L67" i="14"/>
  <c r="K67" i="14"/>
  <c r="J67" i="14"/>
  <c r="I67" i="14"/>
  <c r="H67" i="14"/>
  <c r="G67" i="14"/>
  <c r="F67" i="14"/>
  <c r="M66" i="14"/>
  <c r="L66" i="14"/>
  <c r="K66" i="14"/>
  <c r="J66" i="14"/>
  <c r="I66" i="14"/>
  <c r="H66" i="14"/>
  <c r="G66" i="14"/>
  <c r="F66" i="14"/>
  <c r="M65" i="14"/>
  <c r="L65" i="14"/>
  <c r="K65" i="14"/>
  <c r="J65" i="14"/>
  <c r="I65" i="14"/>
  <c r="H65" i="14"/>
  <c r="G65" i="14"/>
  <c r="F65" i="14"/>
  <c r="N76" i="14"/>
  <c r="N75" i="14"/>
  <c r="N74" i="14"/>
  <c r="N73" i="14"/>
  <c r="N72" i="14"/>
  <c r="N71" i="14"/>
  <c r="N70" i="14"/>
  <c r="N69" i="14"/>
  <c r="N68" i="14"/>
  <c r="N67" i="14"/>
  <c r="N66" i="14"/>
  <c r="N65" i="14"/>
  <c r="N64" i="14"/>
  <c r="N63" i="14"/>
  <c r="N62" i="14"/>
  <c r="N61" i="14"/>
  <c r="M61" i="14"/>
  <c r="L61" i="14"/>
  <c r="N60" i="14"/>
  <c r="M60" i="14"/>
  <c r="L60" i="14"/>
  <c r="N59" i="14"/>
  <c r="M59" i="14"/>
  <c r="L59" i="14"/>
  <c r="N58" i="14"/>
  <c r="M58" i="14"/>
  <c r="L58" i="14"/>
  <c r="N57" i="14"/>
  <c r="M57" i="14"/>
  <c r="L57" i="14"/>
  <c r="N56" i="14"/>
  <c r="M56" i="14"/>
  <c r="L56" i="14"/>
  <c r="N55" i="14"/>
  <c r="M55" i="14"/>
  <c r="L55" i="14"/>
  <c r="N54" i="14"/>
  <c r="M54" i="14"/>
  <c r="L54" i="14"/>
  <c r="N53" i="14"/>
  <c r="M53" i="14"/>
  <c r="L53" i="14"/>
  <c r="N52" i="14"/>
  <c r="M52" i="14"/>
  <c r="L52" i="14"/>
  <c r="K52" i="14"/>
  <c r="J52" i="14"/>
  <c r="N51" i="14"/>
  <c r="M51" i="14"/>
  <c r="L51" i="14"/>
  <c r="K51" i="14"/>
  <c r="J51" i="14"/>
  <c r="N50" i="14"/>
  <c r="M50" i="14"/>
  <c r="L50" i="14"/>
  <c r="K50" i="14"/>
  <c r="J50" i="14"/>
  <c r="N49" i="14"/>
  <c r="M49" i="14"/>
  <c r="L49" i="14"/>
  <c r="K49" i="14"/>
  <c r="J49" i="14"/>
  <c r="N48" i="14"/>
  <c r="M48" i="14"/>
  <c r="L48" i="14"/>
  <c r="K48" i="14"/>
  <c r="J48" i="14"/>
  <c r="N47" i="14"/>
  <c r="M47" i="14"/>
  <c r="L47" i="14"/>
  <c r="K47" i="14"/>
  <c r="J47" i="14"/>
  <c r="N46" i="14"/>
  <c r="M46" i="14"/>
  <c r="L46" i="14"/>
  <c r="K46" i="14"/>
  <c r="J46" i="14"/>
  <c r="N45" i="14"/>
  <c r="M45" i="14"/>
  <c r="L45" i="14"/>
  <c r="K45" i="14"/>
  <c r="J45" i="14"/>
  <c r="N44" i="14"/>
  <c r="M44" i="14"/>
  <c r="L44" i="14"/>
  <c r="K44" i="14"/>
  <c r="J44" i="14"/>
  <c r="N43" i="14"/>
  <c r="M43" i="14"/>
  <c r="L43" i="14"/>
  <c r="K43" i="14"/>
  <c r="J43" i="14"/>
  <c r="N42" i="14"/>
  <c r="M42" i="14"/>
  <c r="L42" i="14"/>
  <c r="K42" i="14"/>
  <c r="J42" i="14"/>
  <c r="N41" i="14"/>
  <c r="M41" i="14"/>
  <c r="L41" i="14"/>
  <c r="K41" i="14"/>
  <c r="J41" i="14"/>
  <c r="N40" i="14"/>
  <c r="M40" i="14"/>
  <c r="L40" i="14"/>
  <c r="K40" i="14"/>
  <c r="J40" i="14"/>
  <c r="N39" i="14"/>
  <c r="M39" i="14"/>
  <c r="L39" i="14"/>
  <c r="K39" i="14"/>
  <c r="J39" i="14"/>
  <c r="N38" i="14"/>
  <c r="M38" i="14"/>
  <c r="L38" i="14"/>
  <c r="K38" i="14"/>
  <c r="J38" i="14"/>
  <c r="N37" i="14"/>
  <c r="M37" i="14"/>
  <c r="L37" i="14"/>
  <c r="K37" i="14"/>
  <c r="J37" i="14"/>
  <c r="N36" i="14"/>
  <c r="M36" i="14"/>
  <c r="L36" i="14"/>
  <c r="K36" i="14"/>
  <c r="J36" i="14"/>
  <c r="N35" i="14"/>
  <c r="M35" i="14"/>
  <c r="L35" i="14"/>
  <c r="K35" i="14"/>
  <c r="J35" i="14"/>
  <c r="N34" i="14"/>
  <c r="M34" i="14"/>
  <c r="L34" i="14"/>
  <c r="K34" i="14"/>
  <c r="J34" i="14"/>
  <c r="N33" i="14"/>
  <c r="M33" i="14"/>
  <c r="L33" i="14"/>
  <c r="K33" i="14"/>
  <c r="J33" i="14"/>
  <c r="N32" i="14"/>
  <c r="M32" i="14"/>
  <c r="L32" i="14"/>
  <c r="K32" i="14"/>
  <c r="J32" i="14"/>
  <c r="N31" i="14"/>
  <c r="M31" i="14"/>
  <c r="L31" i="14"/>
  <c r="K31" i="14"/>
  <c r="J31" i="14"/>
  <c r="N30" i="14"/>
  <c r="M30" i="14"/>
  <c r="L30" i="14"/>
  <c r="K30" i="14"/>
  <c r="J30" i="14"/>
  <c r="N29" i="14"/>
  <c r="M29" i="14"/>
  <c r="L29" i="14"/>
  <c r="K29" i="14"/>
  <c r="J29" i="14"/>
  <c r="N28" i="14"/>
  <c r="M28" i="14"/>
  <c r="L28" i="14"/>
  <c r="K28" i="14"/>
  <c r="J28" i="14"/>
  <c r="N27" i="14"/>
  <c r="M27" i="14"/>
  <c r="L27" i="14"/>
  <c r="K27" i="14"/>
  <c r="J27" i="14"/>
  <c r="N26" i="14"/>
  <c r="M26" i="14"/>
  <c r="L26" i="14"/>
  <c r="K26" i="14"/>
  <c r="J26" i="14"/>
  <c r="N25" i="14"/>
  <c r="M25" i="14"/>
  <c r="L25" i="14"/>
  <c r="N24" i="14"/>
  <c r="M24" i="14"/>
  <c r="L24" i="14"/>
  <c r="I23" i="14"/>
  <c r="I22" i="14"/>
  <c r="I21" i="14"/>
  <c r="I20" i="14"/>
  <c r="I19" i="14"/>
  <c r="N21" i="14"/>
  <c r="M21" i="14"/>
  <c r="L21" i="14"/>
  <c r="K21" i="14"/>
  <c r="J21" i="14"/>
  <c r="N20" i="14"/>
  <c r="M20" i="14"/>
  <c r="L20" i="14"/>
  <c r="K20" i="14"/>
  <c r="J20" i="14"/>
  <c r="N19" i="14"/>
  <c r="M19" i="14"/>
  <c r="L19" i="14"/>
  <c r="K19" i="14"/>
  <c r="J19" i="14"/>
  <c r="N18" i="14"/>
  <c r="M18" i="14"/>
  <c r="L18" i="14"/>
  <c r="K18" i="14"/>
  <c r="J18" i="14"/>
  <c r="N17" i="14"/>
  <c r="M17" i="14"/>
  <c r="L17" i="14"/>
  <c r="K17" i="14"/>
  <c r="J17" i="14"/>
  <c r="N16" i="14"/>
  <c r="M16" i="14"/>
  <c r="L16" i="14"/>
  <c r="K16" i="14"/>
  <c r="J16" i="14"/>
  <c r="I15" i="14"/>
  <c r="I14" i="14"/>
  <c r="I13" i="14"/>
  <c r="O12" i="14"/>
  <c r="O11" i="14"/>
  <c r="O10" i="14"/>
  <c r="O9" i="14"/>
  <c r="O8" i="14"/>
  <c r="O7" i="14"/>
  <c r="O6" i="14"/>
  <c r="O5" i="14"/>
  <c r="O4" i="14"/>
  <c r="G46" i="15" l="1"/>
  <c r="H46" i="15"/>
  <c r="I46" i="15"/>
  <c r="J46" i="15"/>
  <c r="K46" i="15"/>
  <c r="L46" i="15"/>
  <c r="M46" i="15"/>
  <c r="N46" i="15"/>
  <c r="O46" i="15"/>
  <c r="P46" i="15"/>
  <c r="F46" i="15"/>
  <c r="G21" i="16" l="1"/>
  <c r="E21" i="16"/>
  <c r="D21" i="16"/>
  <c r="G21" i="6"/>
  <c r="E21" i="6"/>
  <c r="D21" i="6"/>
  <c r="G21" i="5"/>
  <c r="E21" i="5"/>
  <c r="D21" i="5"/>
  <c r="G20" i="1" l="1"/>
  <c r="P39" i="1" l="1"/>
  <c r="O39" i="1"/>
  <c r="P93" i="16" l="1"/>
  <c r="P93" i="6"/>
  <c r="P93" i="5"/>
  <c r="D22" i="6" l="1"/>
  <c r="D22" i="16"/>
  <c r="D22" i="5"/>
  <c r="N20" i="16"/>
  <c r="N20" i="6"/>
  <c r="N20" i="5"/>
  <c r="G22" i="6"/>
  <c r="G22" i="16"/>
  <c r="G22" i="5"/>
  <c r="E22" i="6"/>
  <c r="E22" i="16"/>
  <c r="E22" i="5"/>
  <c r="C20" i="15" l="1"/>
  <c r="C42" i="15"/>
  <c r="C31" i="15"/>
  <c r="C41" i="15"/>
  <c r="C30" i="15"/>
  <c r="C19" i="15"/>
  <c r="C40" i="15"/>
  <c r="C29" i="15"/>
  <c r="C18" i="15"/>
  <c r="C39" i="15"/>
  <c r="C28" i="15"/>
  <c r="C17" i="15"/>
  <c r="C38" i="15"/>
  <c r="C27" i="15"/>
  <c r="C16" i="15"/>
  <c r="C37" i="15"/>
  <c r="C26" i="15"/>
  <c r="C15" i="15"/>
  <c r="E90" i="5"/>
  <c r="C21" i="15" s="1"/>
  <c r="E90" i="16"/>
  <c r="C43" i="15" s="1"/>
  <c r="E90" i="6"/>
  <c r="C32" i="15" s="1"/>
  <c r="C44" i="15"/>
  <c r="C36" i="15"/>
  <c r="C35" i="15"/>
  <c r="C34" i="15"/>
  <c r="C33" i="15"/>
  <c r="C25" i="15"/>
  <c r="C24" i="15"/>
  <c r="C23" i="15"/>
  <c r="C22" i="15"/>
  <c r="C14" i="15"/>
  <c r="C13" i="15"/>
  <c r="C12" i="15"/>
  <c r="N11" i="15"/>
  <c r="C11" i="15"/>
  <c r="N10" i="15"/>
  <c r="C10" i="15"/>
  <c r="N9" i="15"/>
  <c r="C9" i="15"/>
  <c r="M8" i="15"/>
  <c r="C8" i="15"/>
  <c r="M7" i="15"/>
  <c r="C7" i="15"/>
  <c r="M6" i="15"/>
  <c r="C6" i="15"/>
  <c r="C5" i="15"/>
  <c r="C4" i="15"/>
  <c r="P44" i="5"/>
  <c r="O42" i="5"/>
  <c r="P44" i="6"/>
  <c r="O42" i="6"/>
  <c r="P44" i="16"/>
  <c r="O42" i="16"/>
  <c r="E44" i="16"/>
  <c r="E42" i="16"/>
  <c r="G11" i="1"/>
  <c r="O5" i="15"/>
  <c r="P40" i="1"/>
  <c r="P49" i="16" s="1"/>
  <c r="O40" i="1"/>
  <c r="O49" i="16" s="1"/>
  <c r="N40" i="1"/>
  <c r="N49" i="16" s="1"/>
  <c r="M40" i="1"/>
  <c r="M49" i="16" s="1"/>
  <c r="L40" i="1"/>
  <c r="L49" i="16" s="1"/>
  <c r="P34" i="1"/>
  <c r="O34" i="1"/>
  <c r="N34" i="1"/>
  <c r="M34" i="1"/>
  <c r="M12" i="16" s="1"/>
  <c r="L34" i="1"/>
  <c r="L12" i="16" s="1"/>
  <c r="K29" i="1"/>
  <c r="K15" i="16" s="1"/>
  <c r="N39" i="1"/>
  <c r="N49" i="6" s="1"/>
  <c r="P49" i="6"/>
  <c r="O49" i="6"/>
  <c r="M39" i="1"/>
  <c r="M49" i="6" s="1"/>
  <c r="L39" i="1"/>
  <c r="L49" i="6" s="1"/>
  <c r="P38" i="1"/>
  <c r="P49" i="5" s="1"/>
  <c r="O38" i="1"/>
  <c r="O49" i="5" s="1"/>
  <c r="N38" i="1"/>
  <c r="N49" i="5" s="1"/>
  <c r="M38" i="1"/>
  <c r="M49" i="5" s="1"/>
  <c r="L38" i="1"/>
  <c r="L49" i="5" s="1"/>
  <c r="L40" i="5"/>
  <c r="P22" i="12"/>
  <c r="O22" i="12"/>
  <c r="N22" i="12"/>
  <c r="M22" i="12"/>
  <c r="L22" i="12"/>
  <c r="K22" i="12"/>
  <c r="J22" i="12"/>
  <c r="I22" i="12"/>
  <c r="I40" i="12" s="1"/>
  <c r="P21" i="12"/>
  <c r="O21" i="12"/>
  <c r="N21" i="12"/>
  <c r="M21" i="12"/>
  <c r="L21" i="12"/>
  <c r="K21" i="12"/>
  <c r="J21" i="12"/>
  <c r="I21" i="12"/>
  <c r="I39" i="12" s="1"/>
  <c r="P20" i="12"/>
  <c r="O20" i="12"/>
  <c r="N20" i="12"/>
  <c r="M20" i="12"/>
  <c r="L20" i="12"/>
  <c r="K20" i="12"/>
  <c r="J20" i="12"/>
  <c r="I20" i="12"/>
  <c r="I38" i="12" s="1"/>
  <c r="P19" i="12"/>
  <c r="O19" i="12"/>
  <c r="N19" i="12"/>
  <c r="M19" i="12"/>
  <c r="L19" i="12"/>
  <c r="K19" i="12"/>
  <c r="J19" i="12"/>
  <c r="I19" i="12"/>
  <c r="I37" i="12" s="1"/>
  <c r="P18" i="12"/>
  <c r="O18" i="12"/>
  <c r="N18" i="12"/>
  <c r="M18" i="12"/>
  <c r="L18" i="12"/>
  <c r="K18" i="12"/>
  <c r="J18" i="12"/>
  <c r="I18" i="12"/>
  <c r="P17" i="12"/>
  <c r="O17" i="12"/>
  <c r="N17" i="12"/>
  <c r="M17" i="12"/>
  <c r="L17" i="12"/>
  <c r="K17" i="12"/>
  <c r="J17" i="12"/>
  <c r="I17" i="12"/>
  <c r="I35" i="12" s="1"/>
  <c r="P16" i="12"/>
  <c r="O16" i="12"/>
  <c r="N16" i="12"/>
  <c r="M16" i="12"/>
  <c r="L16" i="12"/>
  <c r="K16" i="12"/>
  <c r="J16" i="12"/>
  <c r="I16" i="12"/>
  <c r="I34" i="12" s="1"/>
  <c r="P15" i="12"/>
  <c r="O15" i="12"/>
  <c r="N15" i="12"/>
  <c r="M15" i="12"/>
  <c r="L15" i="12"/>
  <c r="K15" i="12"/>
  <c r="J15" i="12"/>
  <c r="I15" i="12"/>
  <c r="I33" i="12" s="1"/>
  <c r="P14" i="12"/>
  <c r="O14" i="12"/>
  <c r="N14" i="12"/>
  <c r="M14" i="12"/>
  <c r="L14" i="12"/>
  <c r="K14" i="12"/>
  <c r="J14" i="12"/>
  <c r="I14" i="12"/>
  <c r="I32" i="12" s="1"/>
  <c r="P13" i="12"/>
  <c r="O13" i="12"/>
  <c r="N13" i="12"/>
  <c r="M13" i="12"/>
  <c r="L13" i="12"/>
  <c r="K13" i="12"/>
  <c r="J13" i="12"/>
  <c r="I13" i="12"/>
  <c r="I31" i="12" s="1"/>
  <c r="P12" i="12"/>
  <c r="O12" i="12"/>
  <c r="N12" i="12"/>
  <c r="M12" i="12"/>
  <c r="L12" i="12"/>
  <c r="K12" i="12"/>
  <c r="J12" i="12"/>
  <c r="I12" i="12"/>
  <c r="I30" i="12" s="1"/>
  <c r="P11" i="12"/>
  <c r="O11" i="12"/>
  <c r="N11" i="12"/>
  <c r="M11" i="12"/>
  <c r="L11" i="12"/>
  <c r="K11" i="12"/>
  <c r="J11" i="12"/>
  <c r="I11" i="12"/>
  <c r="I29" i="12" s="1"/>
  <c r="H18" i="12"/>
  <c r="H36" i="12" s="1"/>
  <c r="H41" i="16"/>
  <c r="E41" i="16"/>
  <c r="D41" i="16"/>
  <c r="M40" i="16"/>
  <c r="L40" i="16"/>
  <c r="E29" i="16"/>
  <c r="U5" i="16"/>
  <c r="T5" i="16"/>
  <c r="S5" i="16"/>
  <c r="R5" i="16"/>
  <c r="Q5" i="16"/>
  <c r="P5" i="16"/>
  <c r="O5" i="16"/>
  <c r="N5" i="16"/>
  <c r="M5" i="16"/>
  <c r="L5" i="16"/>
  <c r="K5" i="16"/>
  <c r="J5" i="16"/>
  <c r="I5" i="16"/>
  <c r="U3" i="16"/>
  <c r="T3" i="16"/>
  <c r="S3" i="16"/>
  <c r="R3" i="16"/>
  <c r="Q3" i="16"/>
  <c r="P3" i="16"/>
  <c r="O3" i="16"/>
  <c r="N3" i="16"/>
  <c r="M3" i="16"/>
  <c r="L3" i="16"/>
  <c r="K3" i="16"/>
  <c r="J3" i="16"/>
  <c r="I3" i="16"/>
  <c r="P48" i="1"/>
  <c r="P29" i="6" s="1"/>
  <c r="O48" i="1"/>
  <c r="O29" i="6" s="1"/>
  <c r="P47" i="1"/>
  <c r="P29" i="5" s="1"/>
  <c r="O47" i="1"/>
  <c r="O29" i="5" s="1"/>
  <c r="N48" i="1"/>
  <c r="N29" i="6" s="1"/>
  <c r="N47" i="1"/>
  <c r="N29" i="5" s="1"/>
  <c r="K46" i="1"/>
  <c r="K27" i="6" s="1"/>
  <c r="K28" i="6" s="1"/>
  <c r="K28" i="16"/>
  <c r="K45" i="1"/>
  <c r="K27" i="5" s="1"/>
  <c r="K28" i="5" s="1"/>
  <c r="P33" i="1"/>
  <c r="O33" i="1"/>
  <c r="N33" i="1"/>
  <c r="M33" i="1"/>
  <c r="M12" i="6" s="1"/>
  <c r="L33" i="1"/>
  <c r="L12" i="6" s="1"/>
  <c r="P32" i="1"/>
  <c r="O32" i="1"/>
  <c r="N32" i="1"/>
  <c r="M32" i="1"/>
  <c r="M12" i="5" s="1"/>
  <c r="L32" i="1"/>
  <c r="L12" i="5" s="1"/>
  <c r="K28" i="1"/>
  <c r="K15" i="6" s="1"/>
  <c r="K27" i="1"/>
  <c r="K15" i="5" s="1"/>
  <c r="G22" i="1"/>
  <c r="G19" i="1"/>
  <c r="G17" i="1"/>
  <c r="G16" i="1"/>
  <c r="G12" i="1"/>
  <c r="G41" i="16" s="1"/>
  <c r="G10" i="1"/>
  <c r="E44" i="5"/>
  <c r="E42" i="5"/>
  <c r="E44" i="6"/>
  <c r="E42" i="6"/>
  <c r="H41" i="6"/>
  <c r="E41" i="6"/>
  <c r="D41" i="6"/>
  <c r="H41" i="5"/>
  <c r="D41" i="5"/>
  <c r="E41" i="5"/>
  <c r="E29" i="6"/>
  <c r="E29" i="5"/>
  <c r="M40" i="5"/>
  <c r="M40" i="6"/>
  <c r="L40" i="6"/>
  <c r="I3" i="12"/>
  <c r="J3" i="12"/>
  <c r="K3" i="12"/>
  <c r="L3" i="12"/>
  <c r="M3" i="12"/>
  <c r="N3" i="12"/>
  <c r="O3" i="12"/>
  <c r="P3" i="12"/>
  <c r="Q3" i="12"/>
  <c r="R3" i="12"/>
  <c r="S3" i="12"/>
  <c r="T3" i="12"/>
  <c r="U3" i="12"/>
  <c r="I5" i="12"/>
  <c r="J5" i="12"/>
  <c r="K5" i="12"/>
  <c r="L5" i="12"/>
  <c r="M5" i="12"/>
  <c r="N5" i="12"/>
  <c r="O5" i="12"/>
  <c r="P5" i="12"/>
  <c r="Q5" i="12"/>
  <c r="R5" i="12"/>
  <c r="S5" i="12"/>
  <c r="T5" i="12"/>
  <c r="U5" i="12"/>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P33" i="16"/>
  <c r="O12" i="5" l="1"/>
  <c r="O17" i="5"/>
  <c r="N12" i="6"/>
  <c r="O12" i="16"/>
  <c r="O17" i="16"/>
  <c r="P12" i="5"/>
  <c r="P17" i="5"/>
  <c r="O12" i="6"/>
  <c r="O17" i="6"/>
  <c r="P12" i="16"/>
  <c r="P17" i="16"/>
  <c r="P12" i="6"/>
  <c r="P17" i="6"/>
  <c r="N12" i="5"/>
  <c r="N12" i="16"/>
  <c r="J29" i="12"/>
  <c r="K29" i="12" s="1"/>
  <c r="L29" i="12" s="1"/>
  <c r="M29" i="12" s="1"/>
  <c r="N29" i="12" s="1"/>
  <c r="O29" i="12" s="1"/>
  <c r="P29" i="12" s="1"/>
  <c r="J32" i="12"/>
  <c r="J33" i="12"/>
  <c r="K33" i="12" s="1"/>
  <c r="L33" i="12" s="1"/>
  <c r="M33" i="12" s="1"/>
  <c r="N33" i="12" s="1"/>
  <c r="O33" i="12" s="1"/>
  <c r="P33" i="12" s="1"/>
  <c r="L28" i="6"/>
  <c r="M28" i="6" s="1"/>
  <c r="N28" i="6" s="1"/>
  <c r="N30" i="6" s="1"/>
  <c r="L28" i="5"/>
  <c r="M28" i="5" s="1"/>
  <c r="N28" i="5" s="1"/>
  <c r="N30" i="5" s="1"/>
  <c r="L28" i="16"/>
  <c r="M28" i="16" s="1"/>
  <c r="N28" i="16" s="1"/>
  <c r="O28" i="16" s="1"/>
  <c r="P33" i="5"/>
  <c r="J34" i="12"/>
  <c r="K34" i="12" s="1"/>
  <c r="L34" i="12" s="1"/>
  <c r="M34" i="12" s="1"/>
  <c r="N34" i="12" s="1"/>
  <c r="O34" i="12" s="1"/>
  <c r="P34" i="12" s="1"/>
  <c r="G41" i="5"/>
  <c r="K32" i="12"/>
  <c r="L32" i="12" s="1"/>
  <c r="M32" i="12" s="1"/>
  <c r="N32" i="12" s="1"/>
  <c r="O32" i="12" s="1"/>
  <c r="P32" i="12" s="1"/>
  <c r="I49" i="12"/>
  <c r="I36" i="12"/>
  <c r="J51" i="12" s="1"/>
  <c r="I54" i="12" s="1"/>
  <c r="G4" i="15" s="1"/>
  <c r="J30" i="12"/>
  <c r="K30" i="12" s="1"/>
  <c r="L30" i="12" s="1"/>
  <c r="M30" i="12" s="1"/>
  <c r="J35" i="12"/>
  <c r="K35" i="12" s="1"/>
  <c r="L35" i="12" s="1"/>
  <c r="M35" i="12" s="1"/>
  <c r="N35" i="12" s="1"/>
  <c r="O35" i="12" s="1"/>
  <c r="P35" i="12" s="1"/>
  <c r="J37" i="12"/>
  <c r="K37" i="12" s="1"/>
  <c r="L37" i="12" s="1"/>
  <c r="M37" i="12" s="1"/>
  <c r="N37" i="12" s="1"/>
  <c r="O37" i="12" s="1"/>
  <c r="P37" i="12" s="1"/>
  <c r="J38" i="12"/>
  <c r="K38" i="12" s="1"/>
  <c r="L38" i="12" s="1"/>
  <c r="M38" i="12" s="1"/>
  <c r="N38" i="12" s="1"/>
  <c r="O38" i="12" s="1"/>
  <c r="P38" i="12" s="1"/>
  <c r="J39" i="12"/>
  <c r="K39" i="12" s="1"/>
  <c r="L39" i="12" s="1"/>
  <c r="M39" i="12" s="1"/>
  <c r="N39" i="12" s="1"/>
  <c r="O39" i="12" s="1"/>
  <c r="P39" i="12" s="1"/>
  <c r="J40" i="12"/>
  <c r="K40" i="12" s="1"/>
  <c r="L40" i="12" s="1"/>
  <c r="M40" i="12" s="1"/>
  <c r="N40" i="12" s="1"/>
  <c r="O40" i="12" s="1"/>
  <c r="P40" i="12" s="1"/>
  <c r="J31" i="12"/>
  <c r="K31" i="12" s="1"/>
  <c r="Q47" i="1"/>
  <c r="Q48" i="1"/>
  <c r="G41" i="6"/>
  <c r="P33" i="6"/>
  <c r="J49" i="12" l="1"/>
  <c r="O28" i="6"/>
  <c r="P28" i="6" s="1"/>
  <c r="N30" i="16"/>
  <c r="O28" i="5"/>
  <c r="O30" i="5" s="1"/>
  <c r="I41" i="12"/>
  <c r="J36" i="12"/>
  <c r="J41" i="12" s="1"/>
  <c r="L31" i="12"/>
  <c r="N30" i="12"/>
  <c r="P28" i="16"/>
  <c r="O30" i="16"/>
  <c r="O30" i="6" l="1"/>
  <c r="P28" i="5"/>
  <c r="P34" i="5" s="1"/>
  <c r="P35" i="5" s="1"/>
  <c r="K36" i="12"/>
  <c r="K49" i="12"/>
  <c r="K51" i="12"/>
  <c r="J54" i="12" s="1"/>
  <c r="H4" i="15" s="1"/>
  <c r="O30" i="12"/>
  <c r="M31" i="12"/>
  <c r="P30" i="6"/>
  <c r="P34" i="6"/>
  <c r="P35" i="6" s="1"/>
  <c r="P34" i="16"/>
  <c r="P35" i="16" s="1"/>
  <c r="P30" i="16"/>
  <c r="P30" i="5" l="1"/>
  <c r="L36" i="12"/>
  <c r="L49" i="12"/>
  <c r="L51" i="12"/>
  <c r="K41" i="12"/>
  <c r="N31" i="12"/>
  <c r="P30" i="12"/>
  <c r="M51" i="12" l="1"/>
  <c r="M13" i="5" s="1"/>
  <c r="M14" i="5" s="1"/>
  <c r="M36" i="12"/>
  <c r="N51" i="12" s="1"/>
  <c r="L13" i="5"/>
  <c r="L14" i="5" s="1"/>
  <c r="L15" i="5" s="1"/>
  <c r="L23" i="5" s="1"/>
  <c r="L13" i="16"/>
  <c r="L14" i="16" s="1"/>
  <c r="L15" i="16" s="1"/>
  <c r="K54" i="12"/>
  <c r="I4" i="15" s="1"/>
  <c r="L13" i="6"/>
  <c r="L14" i="6" s="1"/>
  <c r="L15" i="6" s="1"/>
  <c r="M49" i="12"/>
  <c r="L41" i="12"/>
  <c r="O31" i="12"/>
  <c r="M13" i="16" l="1"/>
  <c r="M14" i="16" s="1"/>
  <c r="M15" i="16" s="1"/>
  <c r="L54" i="12"/>
  <c r="J4" i="15" s="1"/>
  <c r="M13" i="6"/>
  <c r="M14" i="6" s="1"/>
  <c r="M15" i="6" s="1"/>
  <c r="N49" i="12"/>
  <c r="N36" i="12"/>
  <c r="O51" i="12" s="1"/>
  <c r="M41" i="12"/>
  <c r="L23" i="16"/>
  <c r="L45" i="16" s="1"/>
  <c r="L23" i="6"/>
  <c r="L46" i="6" s="1"/>
  <c r="L46" i="5"/>
  <c r="L45" i="5"/>
  <c r="N13" i="5"/>
  <c r="N14" i="5" s="1"/>
  <c r="N13" i="16"/>
  <c r="N14" i="16" s="1"/>
  <c r="N13" i="6"/>
  <c r="N14" i="6" s="1"/>
  <c r="M54" i="12"/>
  <c r="K4" i="15" s="1"/>
  <c r="M15" i="5"/>
  <c r="M23" i="5" s="1"/>
  <c r="P31" i="12"/>
  <c r="O49" i="12" l="1"/>
  <c r="O36" i="12"/>
  <c r="P51" i="12" s="1"/>
  <c r="N41" i="12"/>
  <c r="O18" i="5"/>
  <c r="O19" i="5" s="1"/>
  <c r="O20" i="5" s="1"/>
  <c r="O13" i="5"/>
  <c r="O14" i="5" s="1"/>
  <c r="O13" i="16"/>
  <c r="O14" i="16" s="1"/>
  <c r="N54" i="12"/>
  <c r="L4" i="15" s="1"/>
  <c r="O18" i="16"/>
  <c r="O19" i="16" s="1"/>
  <c r="O20" i="16" s="1"/>
  <c r="O18" i="6"/>
  <c r="O19" i="6" s="1"/>
  <c r="O20" i="6" s="1"/>
  <c r="O13" i="6"/>
  <c r="O14" i="6" s="1"/>
  <c r="N31" i="16"/>
  <c r="N31" i="6"/>
  <c r="N31" i="5"/>
  <c r="L45" i="6"/>
  <c r="L47" i="6" s="1"/>
  <c r="M23" i="16"/>
  <c r="M46" i="16" s="1"/>
  <c r="L46" i="16"/>
  <c r="L51" i="16" s="1"/>
  <c r="L55" i="16" s="1"/>
  <c r="L56" i="16" s="1"/>
  <c r="M23" i="6"/>
  <c r="M46" i="6" s="1"/>
  <c r="M45" i="5"/>
  <c r="M46" i="5"/>
  <c r="L47" i="5"/>
  <c r="L51" i="5"/>
  <c r="L55" i="5" s="1"/>
  <c r="L56" i="5" s="1"/>
  <c r="N15" i="6"/>
  <c r="N23" i="6" s="1"/>
  <c r="N15" i="5"/>
  <c r="N23" i="5" s="1"/>
  <c r="L51" i="6"/>
  <c r="L55" i="6" s="1"/>
  <c r="L56" i="6" s="1"/>
  <c r="N15" i="16"/>
  <c r="N23" i="16" s="1"/>
  <c r="L60" i="6" l="1"/>
  <c r="L61" i="6" s="1"/>
  <c r="L62" i="6" s="1"/>
  <c r="L60" i="5"/>
  <c r="L61" i="5" s="1"/>
  <c r="L62" i="5" s="1"/>
  <c r="P49" i="12"/>
  <c r="P36" i="12"/>
  <c r="Q51" i="12" s="1"/>
  <c r="P54" i="12" s="1"/>
  <c r="N4" i="15" s="1"/>
  <c r="O41" i="12"/>
  <c r="O31" i="6"/>
  <c r="O31" i="5"/>
  <c r="O31" i="16"/>
  <c r="P43" i="5"/>
  <c r="P13" i="6"/>
  <c r="P14" i="6" s="1"/>
  <c r="P18" i="6"/>
  <c r="P19" i="6" s="1"/>
  <c r="P20" i="6" s="1"/>
  <c r="O54" i="12"/>
  <c r="M4" i="15" s="1"/>
  <c r="P13" i="5"/>
  <c r="P14" i="5" s="1"/>
  <c r="P43" i="16"/>
  <c r="P18" i="5"/>
  <c r="P19" i="5" s="1"/>
  <c r="P20" i="5" s="1"/>
  <c r="P43" i="6"/>
  <c r="P18" i="16"/>
  <c r="P19" i="16" s="1"/>
  <c r="P20" i="16" s="1"/>
  <c r="P13" i="16"/>
  <c r="P14" i="16" s="1"/>
  <c r="M45" i="6"/>
  <c r="L47" i="16"/>
  <c r="M45" i="16"/>
  <c r="M47" i="16" s="1"/>
  <c r="L52" i="16"/>
  <c r="L75" i="16" s="1"/>
  <c r="N45" i="16"/>
  <c r="N45" i="6"/>
  <c r="N45" i="5"/>
  <c r="L52" i="6"/>
  <c r="L75" i="6" s="1"/>
  <c r="L52" i="5"/>
  <c r="L75" i="5" s="1"/>
  <c r="O15" i="5"/>
  <c r="O15" i="6"/>
  <c r="O23" i="6" s="1"/>
  <c r="N57" i="6"/>
  <c r="M51" i="16"/>
  <c r="M55" i="16" s="1"/>
  <c r="M56" i="16" s="1"/>
  <c r="N57" i="16"/>
  <c r="O15" i="16"/>
  <c r="O23" i="16" s="1"/>
  <c r="M47" i="5"/>
  <c r="M51" i="5"/>
  <c r="M55" i="5" s="1"/>
  <c r="M56" i="5" s="1"/>
  <c r="M47" i="6"/>
  <c r="M51" i="6"/>
  <c r="M55" i="6" s="1"/>
  <c r="M56" i="6" s="1"/>
  <c r="N57" i="5"/>
  <c r="L64" i="6" l="1"/>
  <c r="L65" i="6" s="1"/>
  <c r="L66" i="6" s="1"/>
  <c r="L64" i="5"/>
  <c r="L65" i="5" s="1"/>
  <c r="L66" i="5" s="1"/>
  <c r="L60" i="16"/>
  <c r="L61" i="16" s="1"/>
  <c r="L62" i="16" s="1"/>
  <c r="M60" i="16"/>
  <c r="M61" i="16" s="1"/>
  <c r="M62" i="16" s="1"/>
  <c r="M60" i="6"/>
  <c r="M61" i="6" s="1"/>
  <c r="M62" i="6" s="1"/>
  <c r="M52" i="16"/>
  <c r="M75" i="16" s="1"/>
  <c r="M60" i="5"/>
  <c r="M61" i="5" s="1"/>
  <c r="M62" i="5" s="1"/>
  <c r="Q49" i="12"/>
  <c r="P41" i="12"/>
  <c r="P31" i="6"/>
  <c r="P36" i="16"/>
  <c r="P90" i="16" s="1"/>
  <c r="N43" i="15" s="1"/>
  <c r="P31" i="5"/>
  <c r="P36" i="6"/>
  <c r="P90" i="6" s="1"/>
  <c r="N32" i="15" s="1"/>
  <c r="P31" i="16"/>
  <c r="P36" i="5"/>
  <c r="P90" i="5" s="1"/>
  <c r="N21" i="15" s="1"/>
  <c r="O23" i="5"/>
  <c r="O45" i="5" s="1"/>
  <c r="O45" i="16"/>
  <c r="O45" i="6"/>
  <c r="M52" i="6"/>
  <c r="M75" i="6" s="1"/>
  <c r="P15" i="16"/>
  <c r="P23" i="16" s="1"/>
  <c r="L12" i="15"/>
  <c r="N70" i="5"/>
  <c r="O57" i="5"/>
  <c r="N70" i="16"/>
  <c r="L34" i="15"/>
  <c r="P15" i="6"/>
  <c r="P23" i="6" s="1"/>
  <c r="P15" i="5"/>
  <c r="O57" i="6"/>
  <c r="M52" i="5"/>
  <c r="M75" i="5" s="1"/>
  <c r="O57" i="16"/>
  <c r="L23" i="15"/>
  <c r="N70" i="6"/>
  <c r="L64" i="16" l="1"/>
  <c r="L65" i="16" s="1"/>
  <c r="L66" i="16" s="1"/>
  <c r="M64" i="16"/>
  <c r="M65" i="16" s="1"/>
  <c r="M66" i="16" s="1"/>
  <c r="N67" i="6"/>
  <c r="L24" i="15" s="1"/>
  <c r="N40" i="6"/>
  <c r="N46" i="6" s="1"/>
  <c r="N47" i="6" s="1"/>
  <c r="N60" i="6" s="1"/>
  <c r="N61" i="6" s="1"/>
  <c r="N62" i="6" s="1"/>
  <c r="M64" i="6"/>
  <c r="M65" i="6" s="1"/>
  <c r="M66" i="6" s="1"/>
  <c r="N67" i="5"/>
  <c r="L13" i="15" s="1"/>
  <c r="N40" i="5"/>
  <c r="N46" i="5" s="1"/>
  <c r="N51" i="5" s="1"/>
  <c r="N55" i="5" s="1"/>
  <c r="N56" i="5" s="1"/>
  <c r="P57" i="5" s="1"/>
  <c r="M64" i="5"/>
  <c r="M65" i="5" s="1"/>
  <c r="M66" i="5" s="1"/>
  <c r="P23" i="5"/>
  <c r="P45" i="5" s="1"/>
  <c r="P45" i="16"/>
  <c r="P45" i="6"/>
  <c r="O70" i="6"/>
  <c r="M23" i="15"/>
  <c r="O70" i="5"/>
  <c r="M12" i="15"/>
  <c r="M34" i="15"/>
  <c r="O70" i="16"/>
  <c r="N71" i="6" l="1"/>
  <c r="N72" i="6" s="1"/>
  <c r="L25" i="15" s="1"/>
  <c r="N51" i="6"/>
  <c r="N55" i="6" s="1"/>
  <c r="N56" i="6" s="1"/>
  <c r="P57" i="6" s="1"/>
  <c r="N23" i="15" s="1"/>
  <c r="O67" i="16"/>
  <c r="M35" i="15" s="1"/>
  <c r="O40" i="16"/>
  <c r="O46" i="16" s="1"/>
  <c r="N67" i="16"/>
  <c r="L35" i="15" s="1"/>
  <c r="N40" i="16"/>
  <c r="N46" i="16" s="1"/>
  <c r="N51" i="16" s="1"/>
  <c r="N55" i="16" s="1"/>
  <c r="N56" i="16" s="1"/>
  <c r="P57" i="16" s="1"/>
  <c r="P70" i="16" s="1"/>
  <c r="N71" i="5"/>
  <c r="N72" i="5" s="1"/>
  <c r="L14" i="15" s="1"/>
  <c r="O40" i="6"/>
  <c r="O46" i="6" s="1"/>
  <c r="O51" i="6" s="1"/>
  <c r="O67" i="6"/>
  <c r="M24" i="15" s="1"/>
  <c r="N64" i="6"/>
  <c r="N65" i="6" s="1"/>
  <c r="N66" i="6" s="1"/>
  <c r="P67" i="6" s="1"/>
  <c r="N24" i="15" s="1"/>
  <c r="N52" i="5"/>
  <c r="N75" i="5" s="1"/>
  <c r="O40" i="5"/>
  <c r="O46" i="5" s="1"/>
  <c r="O67" i="5"/>
  <c r="O71" i="5" s="1"/>
  <c r="O72" i="5" s="1"/>
  <c r="M14" i="15" s="1"/>
  <c r="N47" i="5"/>
  <c r="N60" i="5" s="1"/>
  <c r="N61" i="5" s="1"/>
  <c r="N62" i="5" s="1"/>
  <c r="N12" i="15"/>
  <c r="P70" i="5"/>
  <c r="P80" i="6" l="1"/>
  <c r="N26" i="15" s="1"/>
  <c r="O71" i="16"/>
  <c r="O72" i="16" s="1"/>
  <c r="M36" i="15" s="1"/>
  <c r="N52" i="6"/>
  <c r="N75" i="6" s="1"/>
  <c r="O47" i="6"/>
  <c r="O52" i="6"/>
  <c r="O75" i="6" s="1"/>
  <c r="N71" i="16"/>
  <c r="N72" i="16" s="1"/>
  <c r="L36" i="15" s="1"/>
  <c r="M13" i="15"/>
  <c r="N52" i="16"/>
  <c r="N75" i="16" s="1"/>
  <c r="O47" i="16"/>
  <c r="O60" i="16" s="1"/>
  <c r="O61" i="16" s="1"/>
  <c r="O62" i="16" s="1"/>
  <c r="O51" i="16"/>
  <c r="P80" i="16" s="1"/>
  <c r="N34" i="15"/>
  <c r="O71" i="6"/>
  <c r="O72" i="6" s="1"/>
  <c r="M25" i="15" s="1"/>
  <c r="N47" i="16"/>
  <c r="N60" i="16" s="1"/>
  <c r="N61" i="16" s="1"/>
  <c r="N62" i="16" s="1"/>
  <c r="P40" i="6"/>
  <c r="P46" i="6" s="1"/>
  <c r="P71" i="6"/>
  <c r="N64" i="5"/>
  <c r="N65" i="5" s="1"/>
  <c r="N66" i="5" s="1"/>
  <c r="O51" i="5"/>
  <c r="P80" i="5" s="1"/>
  <c r="O47" i="5"/>
  <c r="P70" i="6"/>
  <c r="O52" i="16" l="1"/>
  <c r="O75" i="16" s="1"/>
  <c r="N64" i="16"/>
  <c r="N65" i="16" s="1"/>
  <c r="N66" i="16" s="1"/>
  <c r="O64" i="16"/>
  <c r="P81" i="16" s="1"/>
  <c r="N38" i="15" s="1"/>
  <c r="P72" i="6"/>
  <c r="N25" i="15" s="1"/>
  <c r="P51" i="6"/>
  <c r="P47" i="6"/>
  <c r="P60" i="6" s="1"/>
  <c r="P61" i="6" s="1"/>
  <c r="P62" i="6" s="1"/>
  <c r="P67" i="5"/>
  <c r="P40" i="5"/>
  <c r="P46" i="5" s="1"/>
  <c r="O52" i="5"/>
  <c r="O75" i="5" s="1"/>
  <c r="P40" i="16" l="1"/>
  <c r="P46" i="16" s="1"/>
  <c r="P51" i="16" s="1"/>
  <c r="P85" i="16" s="1"/>
  <c r="P67" i="16"/>
  <c r="N35" i="15" s="1"/>
  <c r="N37" i="15"/>
  <c r="P82" i="16"/>
  <c r="N39" i="15" s="1"/>
  <c r="P64" i="6"/>
  <c r="P86" i="6" s="1"/>
  <c r="N30" i="15" s="1"/>
  <c r="P85" i="6"/>
  <c r="P52" i="6"/>
  <c r="P75" i="6" s="1"/>
  <c r="N15" i="15"/>
  <c r="P51" i="5"/>
  <c r="P85" i="5" s="1"/>
  <c r="N18" i="15" s="1"/>
  <c r="P47" i="5"/>
  <c r="P71" i="5"/>
  <c r="P72" i="5" s="1"/>
  <c r="N14" i="15" s="1"/>
  <c r="N13" i="15"/>
  <c r="P71" i="16" l="1"/>
  <c r="P72" i="16" s="1"/>
  <c r="N36" i="15" s="1"/>
  <c r="P47" i="16"/>
  <c r="P60" i="16" s="1"/>
  <c r="P61" i="16" s="1"/>
  <c r="P62" i="16" s="1"/>
  <c r="P52" i="16"/>
  <c r="P75" i="16" s="1"/>
  <c r="N29" i="15"/>
  <c r="P87" i="6"/>
  <c r="P52" i="5"/>
  <c r="P75" i="5" s="1"/>
  <c r="N40" i="15"/>
  <c r="P64" i="16" l="1"/>
  <c r="P86" i="16" s="1"/>
  <c r="N31" i="15"/>
  <c r="N41" i="15" l="1"/>
  <c r="P87" i="16"/>
  <c r="N42" i="15" s="1"/>
  <c r="P95" i="16" l="1"/>
  <c r="N44" i="15" s="1"/>
  <c r="P44" i="15" l="1"/>
  <c r="P14" i="7"/>
  <c r="P60" i="5" l="1"/>
  <c r="P61" i="5" s="1"/>
  <c r="P62" i="5" s="1"/>
  <c r="P64" i="5" s="1"/>
  <c r="P86" i="5" s="1"/>
  <c r="P87" i="5" l="1"/>
  <c r="N20" i="15" s="1"/>
  <c r="N19" i="15"/>
  <c r="O60" i="6"/>
  <c r="O61" i="6" s="1"/>
  <c r="O62" i="6" s="1"/>
  <c r="O64" i="6" s="1"/>
  <c r="P81" i="6" s="1"/>
  <c r="P82" i="6" l="1"/>
  <c r="N27" i="15"/>
  <c r="O60" i="5"/>
  <c r="O61" i="5" s="1"/>
  <c r="O62" i="5" s="1"/>
  <c r="O64" i="5" s="1"/>
  <c r="P81" i="5" s="1"/>
  <c r="P82" i="5" l="1"/>
  <c r="N16" i="15"/>
  <c r="N28" i="15"/>
  <c r="P95" i="6"/>
  <c r="N33" i="15" l="1"/>
  <c r="P12" i="7"/>
  <c r="P33" i="15"/>
  <c r="N17" i="15"/>
  <c r="P95" i="5"/>
  <c r="N22" i="15" l="1"/>
  <c r="P10" i="7"/>
  <c r="P22" i="15"/>
</calcChain>
</file>

<file path=xl/sharedStrings.xml><?xml version="1.0" encoding="utf-8"?>
<sst xmlns="http://schemas.openxmlformats.org/spreadsheetml/2006/main" count="2190" uniqueCount="563">
  <si>
    <t>Acronym</t>
  </si>
  <si>
    <t>Reference</t>
  </si>
  <si>
    <t>Item description</t>
  </si>
  <si>
    <t>Unit</t>
  </si>
  <si>
    <t>Model</t>
  </si>
  <si>
    <t>2011-12</t>
  </si>
  <si>
    <t>2012-13</t>
  </si>
  <si>
    <t>2013-14</t>
  </si>
  <si>
    <t>2014-15</t>
  </si>
  <si>
    <t>2015-16</t>
  </si>
  <si>
    <t>2016-17</t>
  </si>
  <si>
    <t>2017-18</t>
  </si>
  <si>
    <t>2018-19</t>
  </si>
  <si>
    <t>2019-20</t>
  </si>
  <si>
    <t>2015-20</t>
  </si>
  <si>
    <t>Nr</t>
  </si>
  <si>
    <t>Price Review 2019</t>
  </si>
  <si>
    <t>WS13003</t>
  </si>
  <si>
    <t>Boolean</t>
  </si>
  <si>
    <t>WS13004</t>
  </si>
  <si>
    <t>%</t>
  </si>
  <si>
    <t>WS13005</t>
  </si>
  <si>
    <t>WS13006</t>
  </si>
  <si>
    <t>WS13007</t>
  </si>
  <si>
    <t>WS13008</t>
  </si>
  <si>
    <t>WS13009</t>
  </si>
  <si>
    <t>£m</t>
  </si>
  <si>
    <t>WWS13009</t>
  </si>
  <si>
    <t>WWS13009_DMMY</t>
  </si>
  <si>
    <t>WS13011</t>
  </si>
  <si>
    <t>WWS13011</t>
  </si>
  <si>
    <t>WWS13011_DMMY</t>
  </si>
  <si>
    <t>C00052_L021</t>
  </si>
  <si>
    <t>C00053_L021</t>
  </si>
  <si>
    <t>WS13014</t>
  </si>
  <si>
    <t>WWS13014</t>
  </si>
  <si>
    <t>WS13023</t>
  </si>
  <si>
    <t>WS13024</t>
  </si>
  <si>
    <t>WS13025</t>
  </si>
  <si>
    <t>WWS13025</t>
  </si>
  <si>
    <t>WWS13025_DMMY</t>
  </si>
  <si>
    <t>WS13026</t>
  </si>
  <si>
    <t>WWS13026</t>
  </si>
  <si>
    <t>WWS13026_DMMY</t>
  </si>
  <si>
    <t>BB3805AL</t>
  </si>
  <si>
    <t>BB3805MY</t>
  </si>
  <si>
    <t>BB3805JN</t>
  </si>
  <si>
    <t>BB3805JL</t>
  </si>
  <si>
    <t>BB3805AT</t>
  </si>
  <si>
    <t>BB3805SR</t>
  </si>
  <si>
    <t>BB3805OR</t>
  </si>
  <si>
    <t>BB3805NR</t>
  </si>
  <si>
    <t>BB3805DR</t>
  </si>
  <si>
    <t>BB3805JY</t>
  </si>
  <si>
    <t>BB3805FY</t>
  </si>
  <si>
    <t>PR19 application</t>
  </si>
  <si>
    <t>Change log</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</si>
  <si>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</si>
  <si>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</si>
  <si>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</si>
  <si>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</si>
  <si>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</si>
  <si>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</si>
  <si>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</si>
  <si>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</si>
  <si>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</si>
  <si>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</si>
  <si>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</si>
  <si>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</si>
  <si>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</si>
  <si>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</si>
  <si>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</si>
  <si>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</si>
  <si>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</si>
  <si>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</si>
  <si>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</si>
  <si>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</si>
  <si>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</si>
  <si>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</si>
  <si>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</si>
  <si>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</si>
  <si>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</si>
  <si>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</si>
  <si>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</si>
  <si>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</si>
  <si>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</si>
  <si>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</si>
  <si>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</si>
  <si>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</si>
  <si>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</si>
  <si>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</si>
  <si>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</si>
  <si>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</si>
  <si>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</si>
  <si>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</si>
  <si>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</si>
  <si>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</si>
  <si>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</si>
  <si>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</si>
  <si>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</si>
  <si>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</si>
  <si>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</si>
  <si>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</si>
  <si>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</si>
  <si>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</si>
  <si>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</si>
  <si>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</si>
  <si>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</si>
  <si>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Redundant code deleted</t>
  </si>
  <si>
    <t>Rows 43-45, 54-56 and 58</t>
  </si>
  <si>
    <t>Display formatting of cells incorrect</t>
  </si>
  <si>
    <t>K27, K28, rows 36, 37 and 42 to 45 formatted to display correct decimal places</t>
  </si>
  <si>
    <t>K27, K28, rows 36, 37, 42 to K43</t>
  </si>
  <si>
    <t>Model modified to work for companies that accelerate the return of over-recovered revenue to customers after one year</t>
  </si>
  <si>
    <t xml:space="preserve">Change calculation of 'Adjusted allowed revenue (AR)' to recognise the early return revenue in year t+1 and corresponding back out from year t+2 </t>
  </si>
  <si>
    <t>Data
WRFIM - Water
WRFIM - Waste</t>
  </si>
  <si>
    <t>Data rows 47 to 54
WRFIM sheets rows 29 to 31 and 33</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</si>
  <si>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</si>
  <si>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</si>
  <si>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The model accommodates one wastewater price control. Thames Water has two wastewater controls.</t>
  </si>
  <si>
    <t>Added inputs and calculations associated with the Dmmy price control.</t>
  </si>
  <si>
    <t>Data
WRFIM - Dmmy
WRFIM adjustments</t>
  </si>
  <si>
    <t>WRFIM inputs</t>
  </si>
  <si>
    <t>Year</t>
  </si>
  <si>
    <t>Calendar year</t>
  </si>
  <si>
    <t>Year number</t>
  </si>
  <si>
    <t>Model inputs</t>
  </si>
  <si>
    <t>Text</t>
  </si>
  <si>
    <t>Company Name</t>
  </si>
  <si>
    <t>BF200: 1=WoC, 2=WaSC</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</si>
  <si>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</si>
  <si>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</si>
  <si>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</si>
  <si>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</si>
  <si>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</si>
  <si>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</si>
  <si>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</si>
  <si>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</si>
  <si>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</si>
  <si>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</si>
  <si>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</si>
  <si>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</si>
  <si>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</si>
  <si>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</si>
  <si>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</si>
  <si>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</si>
  <si>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</si>
  <si>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</si>
  <si>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</si>
  <si>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</si>
  <si>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</si>
  <si>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</si>
  <si>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</si>
  <si>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</si>
  <si>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Allowed revenue - dmmy</t>
  </si>
  <si>
    <t>AllRev.Dmmy</t>
  </si>
  <si>
    <t>K</t>
  </si>
  <si>
    <t>K - water</t>
  </si>
  <si>
    <t>K.Water</t>
  </si>
  <si>
    <t>K - waste</t>
  </si>
  <si>
    <t>K.Waste</t>
  </si>
  <si>
    <t>K - dmmy</t>
  </si>
  <si>
    <t>K.Dmmy</t>
  </si>
  <si>
    <t>Recovered revenue</t>
  </si>
  <si>
    <t>To be completed at the end of PR14&gt;&gt;</t>
  </si>
  <si>
    <t>Sum of CR581 to W9008NHH plus BC11274IN (rows 24:29 plus row 31)</t>
  </si>
  <si>
    <t>Recovered revenue - water</t>
  </si>
  <si>
    <t>Outturn price base</t>
  </si>
  <si>
    <t>RecRev.Water</t>
  </si>
  <si>
    <t>Sum of CR881 to S9008NHH plus BC11374IN (rows 33:38 plus row 40)</t>
  </si>
  <si>
    <t>Recovered revenue - wastewater</t>
  </si>
  <si>
    <t>RecRev.Waste</t>
  </si>
  <si>
    <t>Sum of CR881TTT_Dmmy to S9008NHHTTT_Dmmy plus BC11374INTTT_Dmmy (rows 42:47 plus 49)</t>
  </si>
  <si>
    <t>Recovered revenue - dmmy</t>
  </si>
  <si>
    <t>RecRev.Dmmy</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</si>
  <si>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</si>
  <si>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</si>
  <si>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</si>
  <si>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</si>
  <si>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</si>
  <si>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</si>
  <si>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</si>
  <si>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</si>
  <si>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</si>
  <si>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</si>
  <si>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</si>
  <si>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Accelerated return of over-recovered revenue</t>
  </si>
  <si>
    <t xml:space="preserve">Over-recovered revenue returned to customers after one year </t>
  </si>
  <si>
    <t>WS13030</t>
  </si>
  <si>
    <t>Over-recovered 17/18 revenue returned - water</t>
  </si>
  <si>
    <t>WS13031</t>
  </si>
  <si>
    <t>Over-recovered 17/18 revenue returned - wastewater</t>
  </si>
  <si>
    <t>WS13032</t>
  </si>
  <si>
    <t>Over-recovered 17/18 revenue returned - dmmy</t>
  </si>
  <si>
    <t>WWS13030</t>
  </si>
  <si>
    <t>Over-recovered 18/19 revenue returned - water</t>
  </si>
  <si>
    <t>WWS13031</t>
  </si>
  <si>
    <t>Over-recovered 18/19 revenue returned - wastewater</t>
  </si>
  <si>
    <t>WWS13032</t>
  </si>
  <si>
    <t>Over-recovered 18/19 revenue returned - dmmy</t>
  </si>
  <si>
    <t>End</t>
  </si>
  <si>
    <t>Retail Price Index</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</si>
  <si>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</si>
  <si>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</si>
  <si>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</si>
  <si>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</si>
  <si>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</si>
  <si>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</si>
  <si>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</si>
  <si>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</si>
  <si>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</si>
  <si>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</si>
  <si>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</si>
  <si>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</si>
  <si>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</si>
  <si>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</si>
  <si>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</si>
  <si>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BB3805AMH</t>
  </si>
  <si>
    <t>RPI: March - index</t>
  </si>
  <si>
    <t>% 4dp</t>
  </si>
  <si>
    <t>RPI: Assumed percentage increase for unpopulated monthly values</t>
  </si>
  <si>
    <t>Completeness check</t>
  </si>
  <si>
    <t>Indexation.Check</t>
  </si>
  <si>
    <t>Series of actual and forecast RPI</t>
  </si>
  <si>
    <t>RPI: Financial year average - index</t>
  </si>
  <si>
    <t>Actual RPI: Basket year - cumulative % increase from 2012/13 basket value</t>
  </si>
  <si>
    <t>Override</t>
  </si>
  <si>
    <t>Indexation.November.Actual.Override</t>
  </si>
  <si>
    <t>Calculated (including override)</t>
  </si>
  <si>
    <t>Indexation.November.Actual</t>
  </si>
  <si>
    <t>Actual RPI: Nov - Nov % increase</t>
  </si>
  <si>
    <t>Indexation.November.Actual.YearOnYear</t>
  </si>
  <si>
    <t>Table APP23 year columns</t>
  </si>
  <si>
    <t>APP23001</t>
  </si>
  <si>
    <t>RPI: November year on year %</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</si>
  <si>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</si>
  <si>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</si>
  <si>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</si>
  <si>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</si>
  <si>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</si>
  <si>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</si>
  <si>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</si>
  <si>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</si>
  <si>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</si>
  <si>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</si>
  <si>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</si>
  <si>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</si>
  <si>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</si>
  <si>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</si>
  <si>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</si>
  <si>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</si>
  <si>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</si>
  <si>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Percentage of blind year adjustment remaining to be applied at PR19 - water</t>
  </si>
  <si>
    <t>AMP5 RCM adjustment including additional year financing rate adjustment</t>
  </si>
  <si>
    <t>AMP5 RCM adjustment to be applied at PR19 (12/13 price base)</t>
  </si>
  <si>
    <t>AMP5 RCM adjustment to be applied at PR19 (Outturn price base)</t>
  </si>
  <si>
    <t>Adjust allowed revenue by RFIM adjustment</t>
  </si>
  <si>
    <t>Determine the main revenue over /  under recovery</t>
  </si>
  <si>
    <t>AMP6 forecasting incentive adjustment including over / under recovery true up</t>
  </si>
  <si>
    <t>AMP6.FI.Adj.Water</t>
  </si>
  <si>
    <t>Back out of over-recovered 17/18 revenue - 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</si>
  <si>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</si>
  <si>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</si>
  <si>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</si>
  <si>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</si>
  <si>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</si>
  <si>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</si>
  <si>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</si>
  <si>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</si>
  <si>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</si>
  <si>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</si>
  <si>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</si>
  <si>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</si>
  <si>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</si>
  <si>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 - water</t>
  </si>
  <si>
    <t>Penalty calculation</t>
  </si>
  <si>
    <t>Forecast error</t>
  </si>
  <si>
    <t>Is a penalty  required?</t>
  </si>
  <si>
    <t>Penalty rate magnitude</t>
  </si>
  <si>
    <t>Penalty adjustment</t>
  </si>
  <si>
    <t>Penalty adjustment - with financing adjustment</t>
  </si>
  <si>
    <t>Penalty adjustment - with financing adjustment &amp; 2 year lag of inflation</t>
  </si>
  <si>
    <t>Penalty adjustment - as incurred - water</t>
  </si>
  <si>
    <t>WRFIM adjustment</t>
  </si>
  <si>
    <t>Main revenue adjustment - as incurred</t>
  </si>
  <si>
    <t>Penalty adjustment - as incurred</t>
  </si>
  <si>
    <t>WRFIM adjustment - as incurred - water</t>
  </si>
  <si>
    <t>Performance is outside +/-6% variance level</t>
  </si>
  <si>
    <t>Is more detailed variance analyses required to be submitted?</t>
  </si>
  <si>
    <t>2 Application of penalty</t>
  </si>
  <si>
    <t>One year of RPI and financing costs adjustments to main revenue applied</t>
  </si>
  <si>
    <t>WS13033</t>
  </si>
  <si>
    <t>Value of Year 4 main revenue adjustment at the end of AMP6 - water</t>
  </si>
  <si>
    <t>WS13034</t>
  </si>
  <si>
    <t>Value of Year 4 penalty adjustment at the end of AMP6 - water</t>
  </si>
  <si>
    <t>WS13035</t>
  </si>
  <si>
    <t>Value of Year 4 WRFIM adjustments at the end of AMP6 - water</t>
  </si>
  <si>
    <t>No RPI and financing costs adjustments applied</t>
  </si>
  <si>
    <t>WS13036</t>
  </si>
  <si>
    <t>Value of Year 5 main revenue adjustment at the end of AMP6 - water</t>
  </si>
  <si>
    <t>WS13037</t>
  </si>
  <si>
    <t>Value of Year 5 penalty adjustment at the end of AMP6 - water</t>
  </si>
  <si>
    <t>WS13038</t>
  </si>
  <si>
    <t>Value of Year 5 WRFIM adjustments at the end of AMP6 - water</t>
  </si>
  <si>
    <t>RCM adjustment remaining to be applied at PR19</t>
  </si>
  <si>
    <t>WS13039</t>
  </si>
  <si>
    <t>Total reward / (penalty) at the end of AMP6 - water</t>
  </si>
  <si>
    <t>WRFIM.Water</t>
  </si>
  <si>
    <t>WRFIM calculations - waste</t>
  </si>
  <si>
    <t>AllRev.Outturn.Waste</t>
  </si>
  <si>
    <t>AMP5.RCM.Adj.Waste</t>
  </si>
  <si>
    <t>RCM.BlindYear.Adj.Waste</t>
  </si>
  <si>
    <t>Percentage of blind year adjustment remaining to be applied at PR19 - waste</t>
  </si>
  <si>
    <t>AMP6.FI.Adj.Waste</t>
  </si>
  <si>
    <t>Back out of over-recovered 17/18 revenue - wastewater</t>
  </si>
  <si>
    <t>Adj.AllRev.Waste</t>
  </si>
  <si>
    <t>Baseline.AllRev.Waste</t>
  </si>
  <si>
    <t>Perc.Recovered.Waste</t>
  </si>
  <si>
    <t>WWS13023</t>
  </si>
  <si>
    <t>Main revenue adjustment - as incurred - waste</t>
  </si>
  <si>
    <t>WWS13024</t>
  </si>
  <si>
    <t>Penalty adjustment - as incurred - waste</t>
  </si>
  <si>
    <t>WRFIM adjustment - as incurred - waste</t>
  </si>
  <si>
    <t>WWS13033</t>
  </si>
  <si>
    <t>Value of Year 4 main revenue adjustment at the end of AMP6 - waste</t>
  </si>
  <si>
    <t>WWS13034</t>
  </si>
  <si>
    <t>Value of Year 4 penalty adjustment at the end of AMP6 - waste</t>
  </si>
  <si>
    <t>WWS13035</t>
  </si>
  <si>
    <t>Value of Year 4 WRFIM adjustments at the end of AMP6 - waste</t>
  </si>
  <si>
    <t>WWS13036</t>
  </si>
  <si>
    <t>Value of Year 5 main revenue adjustment at the end of AMP6 - waste</t>
  </si>
  <si>
    <t>WWS13037</t>
  </si>
  <si>
    <t>Value of Year 5 penalty adjustment at the end of AMP6 - waste</t>
  </si>
  <si>
    <t>WWS13038</t>
  </si>
  <si>
    <t>Value of Year 5 WRFIM adjustments at the end of AMP6 - waste</t>
  </si>
  <si>
    <t>WWS13039</t>
  </si>
  <si>
    <t>Total reward / (penalty) at the end of AMP6 - waste</t>
  </si>
  <si>
    <t>WRFIM.Waste</t>
  </si>
  <si>
    <t>WRFIM calculations - Dmmy</t>
  </si>
  <si>
    <t>AllRev.Outturn.Dmmy</t>
  </si>
  <si>
    <t>AMP5.RCM.Adj.Dmmy</t>
  </si>
  <si>
    <t>RCM.BlindYear.Adj.Dmmy</t>
  </si>
  <si>
    <t>AMP6.FI.Adj.Dmmy</t>
  </si>
  <si>
    <t>Back out of over-recovered 17/18 revenue - dmmy</t>
  </si>
  <si>
    <t>Adj.AllRev.Dmmy</t>
  </si>
  <si>
    <t>Baseline.AllRev.Dmmy</t>
  </si>
  <si>
    <t>Perc.Recovered.Dmmy</t>
  </si>
  <si>
    <t>WWS13023_DMMY</t>
  </si>
  <si>
    <t>Main revenue adjustment - as incurred - dmmy</t>
  </si>
  <si>
    <t>WWS13024_DMMY</t>
  </si>
  <si>
    <t>Penalty adjustment - as incurred - dmmy</t>
  </si>
  <si>
    <t>WRFIM adjustment - as incurred - dmmy</t>
  </si>
  <si>
    <t>WWS13033_DMMY</t>
  </si>
  <si>
    <t>Value of Year 4 main revenue adjustment at the end of AMP6 - dmmy</t>
  </si>
  <si>
    <t>WWS13034_DMMY</t>
  </si>
  <si>
    <t>Value of Year 4 penalty adjustment at the end of AMP6 - dmmy</t>
  </si>
  <si>
    <t>WWS13035_DMMY</t>
  </si>
  <si>
    <t>Value of Year 4 WRFIM adjustments at the end of AMP6 - dmmy</t>
  </si>
  <si>
    <t>WWS13036_DMMY</t>
  </si>
  <si>
    <t>Value of Year 5 main revenue adjustment at the end of AMP6 - dmmy</t>
  </si>
  <si>
    <t>WWS13037_DMMY</t>
  </si>
  <si>
    <t>Value of Year 5 penalty adjustment at the end of AMP6 - dmmy</t>
  </si>
  <si>
    <t>WWS13038_DMMY</t>
  </si>
  <si>
    <t>Value of Year 5 WRFIM adjustments at the end of AMP6 - dmmy</t>
  </si>
  <si>
    <t>WWS13039_DMMY</t>
  </si>
  <si>
    <t>Total reward / (penalty) at the end of AMP6 - dmmy</t>
  </si>
  <si>
    <t>WRFIM.Dmmy</t>
  </si>
  <si>
    <t>WRFIM adjustments</t>
  </si>
  <si>
    <t>1 WRFIM adjustment at the end of AMP6</t>
  </si>
  <si>
    <t>Total reward / (penalty) - water</t>
  </si>
  <si>
    <t>Total reward / (penalty) - waste</t>
  </si>
  <si>
    <t>Total reward / (penalty) - dmmy</t>
  </si>
  <si>
    <t>Timeline</t>
  </si>
  <si>
    <t>2020-21</t>
  </si>
  <si>
    <t>2021-22</t>
  </si>
  <si>
    <t>2022-23</t>
  </si>
  <si>
    <t>2023-24</t>
  </si>
  <si>
    <t>2024-25</t>
  </si>
  <si>
    <t>AMP.Years</t>
  </si>
  <si>
    <t>Calendar.Years</t>
  </si>
  <si>
    <t>C_APP23001_PR19PD005</t>
  </si>
  <si>
    <t>C_WS13007_PR19PD005</t>
  </si>
  <si>
    <t>C_WS13030_PR19PD005</t>
  </si>
  <si>
    <t>C_WS13031_PR19PD005</t>
  </si>
  <si>
    <t>C_WS13032_PR19PD005</t>
  </si>
  <si>
    <t>C_WWS13030_PR19PD005</t>
  </si>
  <si>
    <t>C_WWS13031_PR19PD005</t>
  </si>
  <si>
    <t>C_WWS13032_PR19PD005</t>
  </si>
  <si>
    <t>C_WS13023_PR19PD005</t>
  </si>
  <si>
    <t>C_WS13024_PR19PD005</t>
  </si>
  <si>
    <t>C_WS13025_PR19PD005</t>
  </si>
  <si>
    <t>C_WS13033_PR19PD005</t>
  </si>
  <si>
    <t>C_WS13034_PR19PD005</t>
  </si>
  <si>
    <t>C_WS13035_PR19PD005</t>
  </si>
  <si>
    <t>C_WS13036_PR19PD005</t>
  </si>
  <si>
    <t>C_WS13037_PR19PD005</t>
  </si>
  <si>
    <t>C_WS13038_PR19PD005</t>
  </si>
  <si>
    <t>C_WS13039_PR19PD005</t>
  </si>
  <si>
    <t>C_WS13026_PR19PD005</t>
  </si>
  <si>
    <t>C_WWS13023_PR19PD005</t>
  </si>
  <si>
    <t>C_WWS13024_PR19PD005</t>
  </si>
  <si>
    <t>C_WWS13025_PR19PD005</t>
  </si>
  <si>
    <t>C_WWS13033_PR19PD005</t>
  </si>
  <si>
    <t>C_WWS13034_PR19PD005</t>
  </si>
  <si>
    <t>C_WWS13035_PR19PD005</t>
  </si>
  <si>
    <t>C_WWS13036_PR19PD005</t>
  </si>
  <si>
    <t>C_WWS13037_PR19PD005</t>
  </si>
  <si>
    <t>C_WWS13038_PR19PD005</t>
  </si>
  <si>
    <t>C_WWS13039_PR19PD005</t>
  </si>
  <si>
    <t>C_WWS13026_PR19PD005</t>
  </si>
  <si>
    <t>C_WWS13023_DMMY_PR19PD005</t>
  </si>
  <si>
    <t>C_WWS13024_DMMY_PR19PD005</t>
  </si>
  <si>
    <t>C_WWS13025_DMMY_PR19PD005</t>
  </si>
  <si>
    <t>C_WWS13033_DMMY_PR19PD005</t>
  </si>
  <si>
    <t>C_WWS13034_DMMY_PR19PD005</t>
  </si>
  <si>
    <t>C_WWS13035_DMMY_PR19PD005</t>
  </si>
  <si>
    <t>C_WWS13036_DMMY_PR19PD005</t>
  </si>
  <si>
    <t>C_WWS13037_DMMY_PR19PD005</t>
  </si>
  <si>
    <t>C_WWS13038_DMMY_PR19PD005</t>
  </si>
  <si>
    <t>C_WWS13039_DMMY_PR19PD005</t>
  </si>
  <si>
    <t>C_WWS13026_DMMY_PR19PD005</t>
  </si>
  <si>
    <t>PR19QA_D0005_OUT_1</t>
  </si>
  <si>
    <t>PR19QA_D0005_OUT_2</t>
  </si>
  <si>
    <t>Date &amp; Time for Model PR19D005 WRFIM</t>
  </si>
  <si>
    <t>Name &amp; Path of Model PR19D005 WRFIM</t>
  </si>
  <si>
    <t>PR19PD005_IN</t>
  </si>
  <si>
    <t>BF200</t>
  </si>
  <si>
    <t>Company type</t>
  </si>
  <si>
    <t>Company details for WRFIM model - Company has accepted WRFIM licence modification</t>
  </si>
  <si>
    <t>WRFIM model parameters - Penalty rate scaling minimum threshold (+/-)</t>
  </si>
  <si>
    <t>WRFIM model parameters - Penalty rate scaling maximum threshold (+/-)</t>
  </si>
  <si>
    <t>WRFIM model parameters - Penalty rate (+/-)</t>
  </si>
  <si>
    <t>WRFIM model parameters - Specified discount rate</t>
  </si>
  <si>
    <t>WWS13007</t>
  </si>
  <si>
    <t>WWS13007_DMMY</t>
  </si>
  <si>
    <t>WRFIM model parameters - Threshold for additional variance analyses (+/-)</t>
  </si>
  <si>
    <t>Allowed revenue - Allowed revenue - water</t>
  </si>
  <si>
    <t>Allowed revenue - Allowed revenue - wastewater</t>
  </si>
  <si>
    <t>Allowed revenue - K ~ water</t>
  </si>
  <si>
    <t>nr</t>
  </si>
  <si>
    <t>Allowed revenue - K ~ wastewater</t>
  </si>
  <si>
    <t>WS13012</t>
  </si>
  <si>
    <t>Allowed revenue - Total revenue forecast ~ water</t>
  </si>
  <si>
    <t>WWS13012</t>
  </si>
  <si>
    <t>Allowed revenue - Total revenue forecast ~ wastewater</t>
  </si>
  <si>
    <t>WWS13012_DMMY</t>
  </si>
  <si>
    <t>AMP5 RCM blind year adjustment - RCM blind year 14/15 adjustment for implementing via WRFIM ~ water</t>
  </si>
  <si>
    <t>AMP5 RCM blind year adjustment - RCM blind year 14/15 adjustment for implementing via WRFIM ~ wastewater</t>
  </si>
  <si>
    <t>AMP5 RCM blind year adjustment - Percentage of RCM adjustment by year ~ water</t>
  </si>
  <si>
    <t>AMP5 RCM blind year adjustment - Percentage of RCM adjustment by year ~ wastewater</t>
  </si>
  <si>
    <t>CR581</t>
  </si>
  <si>
    <t>Wholesale charge - water Unmeasured - Household</t>
  </si>
  <si>
    <t>CR583</t>
  </si>
  <si>
    <t>Wholesale charge - water Unmeasured - Non-household</t>
  </si>
  <si>
    <t>CR582</t>
  </si>
  <si>
    <t>Wholesale charge - water Measured - Household</t>
  </si>
  <si>
    <t>CR584</t>
  </si>
  <si>
    <t>Wholesale charge - water Measured - Non-household</t>
  </si>
  <si>
    <t>W9008HH</t>
  </si>
  <si>
    <t>Wholesale charge - water Third party revenue - Household</t>
  </si>
  <si>
    <t>W9008NHH</t>
  </si>
  <si>
    <t>Wholesale charge - water Third party revenue - Non-household</t>
  </si>
  <si>
    <t>BR589</t>
  </si>
  <si>
    <t>Wholesale charge - water Total - Total</t>
  </si>
  <si>
    <t>BC11274IN</t>
  </si>
  <si>
    <t>Water: Grants and contributions</t>
  </si>
  <si>
    <t>W9014</t>
  </si>
  <si>
    <t>Total revenue governed by wholesale price control - Water</t>
  </si>
  <si>
    <t>CR881</t>
  </si>
  <si>
    <t>Wholesale charge - wastewater Unmeasured - Household</t>
  </si>
  <si>
    <t>CR883</t>
  </si>
  <si>
    <t>Wholesale charge - wastewater Unmeasured - Non-household</t>
  </si>
  <si>
    <t>CR882</t>
  </si>
  <si>
    <t>Wholesale charge - wastewater Measured - Household</t>
  </si>
  <si>
    <t>CR884</t>
  </si>
  <si>
    <t>Wholesale charge - wastewater Measured - Non-household</t>
  </si>
  <si>
    <t>S9008HH</t>
  </si>
  <si>
    <t>Wholesale charge - wastewater Third party revenue - Household</t>
  </si>
  <si>
    <t>S9008NHH</t>
  </si>
  <si>
    <t>Wholesale charge - wastewater Third party revenue - Non-household</t>
  </si>
  <si>
    <t>BR689</t>
  </si>
  <si>
    <t>Wholesale charge - wastewater Total - Total</t>
  </si>
  <si>
    <t>BC11374IN</t>
  </si>
  <si>
    <t>Wastewater: Grants and contributions</t>
  </si>
  <si>
    <t>S9014</t>
  </si>
  <si>
    <t>Total revenue governed by wholesale price control - Wastewater</t>
  </si>
  <si>
    <t>BR881TTT_DMMY</t>
  </si>
  <si>
    <t>Revenue recovered - Wastewater: Unmeasured ~ household</t>
  </si>
  <si>
    <t>BR883TTT_DMMY</t>
  </si>
  <si>
    <t>Revenue recovered - Wastewater: Unmeasured ~ non-household</t>
  </si>
  <si>
    <t>BR882TTT_DMMY</t>
  </si>
  <si>
    <t>Revenue recovered - Wastewater: Measured ~ household</t>
  </si>
  <si>
    <t>BR884TTT_DMMY</t>
  </si>
  <si>
    <t>Revenue recovered - Wastewater: Measured ~ non-household</t>
  </si>
  <si>
    <t>S9008HHTTT_DMMY</t>
  </si>
  <si>
    <t>Revenue recovered - Wastewater: Third party revenue ~ household</t>
  </si>
  <si>
    <t>S9008NHHTTT_DMMY</t>
  </si>
  <si>
    <t>Revenue recovered - Wastewater: Third party revenue ~ non-household</t>
  </si>
  <si>
    <t>BR689TTT_DMMY</t>
  </si>
  <si>
    <t>Revenue recovered - Wastewater: Revenue collected from household and non-household</t>
  </si>
  <si>
    <t>BC11374INTTT_DMMY</t>
  </si>
  <si>
    <t>Revenue recovered - Wastewater: Grants and contributions</t>
  </si>
  <si>
    <t>S9014TTT_DMMY</t>
  </si>
  <si>
    <t>Revenue recovered - Wastewater: Revenue recovered</t>
  </si>
  <si>
    <t>Penalties - Main revenue adjustment as incurred ~ water</t>
  </si>
  <si>
    <t>WWS130023</t>
  </si>
  <si>
    <t>Penalties - Main revenue adjustment as incurred ~ wastewater</t>
  </si>
  <si>
    <t>WWS130023_DMMY</t>
  </si>
  <si>
    <t>Penalties - Penalty adjustment as incurred ~ water</t>
  </si>
  <si>
    <t>WWS130024</t>
  </si>
  <si>
    <t>Penalties - Penalty adjustment as incurred ~ wastewater</t>
  </si>
  <si>
    <t>WWS130024_DMMY</t>
  </si>
  <si>
    <t>Penalties - WRFIM adjustment as incurred ~ water</t>
  </si>
  <si>
    <t>Penalties - WRFIM adjustment as incurred ~ wastewater</t>
  </si>
  <si>
    <t>Penalties - WRFIM Total reward / (penalty) at the end of AMP6 ~ water</t>
  </si>
  <si>
    <t>Penalties - WRFIM Total reward / (penalty) at the end of AMP6 ~ wastewater</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</si>
  <si>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</si>
  <si>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</si>
  <si>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</si>
  <si>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</si>
  <si>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</si>
  <si>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</si>
  <si>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</si>
  <si>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</si>
  <si>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</si>
  <si>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</si>
  <si>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</si>
  <si>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BB3805MH</t>
  </si>
  <si>
    <t>Retail Price Index for March</t>
  </si>
  <si>
    <t>NAV year</t>
  </si>
  <si>
    <t>The model does not accommodate the in-period NAV.</t>
  </si>
  <si>
    <t>17/18 price base</t>
  </si>
  <si>
    <t>AllRev.Outturn.Water.Revised</t>
  </si>
  <si>
    <t>AllRev.Outturn.Waste.Revised</t>
  </si>
  <si>
    <t>AllRev.Outturn.Dmmy.Revised</t>
  </si>
  <si>
    <t xml:space="preserve">Data rows 39, 41, 45, 60 and 64
WRFIM adjustments row 14
</t>
  </si>
  <si>
    <t>NAV Allowed revenue - water</t>
  </si>
  <si>
    <t>NAV Allowed revenue - wastewater</t>
  </si>
  <si>
    <t>NAV Allowed revenue - dmmy</t>
  </si>
  <si>
    <t>NAV Other adjustment - water</t>
  </si>
  <si>
    <t>NAV Other adjustment - wastewater</t>
  </si>
  <si>
    <t>NAV Other adjustment - dmmy</t>
  </si>
  <si>
    <t>NAV related inputs</t>
  </si>
  <si>
    <t>NAV Other adjustment to be applied at PR19</t>
  </si>
  <si>
    <t>Rows 25-28
Row 82
Row 84</t>
  </si>
  <si>
    <t>Data rows 61 onwards
WRFIM sheets rows 17 to 24, 45, 46 and 93</t>
  </si>
  <si>
    <t>Are NAV adjustments required for this company</t>
  </si>
  <si>
    <t>Added inputs for companies that have had an in-period NAV. New calculations added to WRFIM sheets to pick up the NAV decision inputs and feed into calcualtions of Allowed revenue from FD and Adjusted Allowed Revenue. NAV Other adjustment feed into the total reward / (penalty) at the end of AMP6.</t>
  </si>
  <si>
    <t>Action /
Intervention
reference</t>
  </si>
  <si>
    <t>InpOverride
WRFIM - Water
WRFIM - Waste
WRFIM - Dmmy</t>
  </si>
  <si>
    <t>WRFIM sheets rows 60 and 64</t>
  </si>
  <si>
    <t>Adjustment in respect of end of period ODI penalties paid early in outturn prices - water</t>
  </si>
  <si>
    <t>Adjustment in respect of end of period ODI penalties paid early in outturn prices - wastewater</t>
  </si>
  <si>
    <t>Adjustment in respect of end of period ODI penalties paid early in outturn prices - dmmy</t>
  </si>
  <si>
    <t>Included adjustments in respect of early payment of end of period ODI penalties in the calculation of the WRFIM penalty.</t>
  </si>
  <si>
    <t>The WRFIM penalty calculations should exclude under-recovery in respect of early payment of end of period ODI penalties.</t>
  </si>
  <si>
    <t>Amended Year 4 WRFIM adjustments at the end of AMP6 to back out the over-recovered 18/19 revenue returned after one year.</t>
  </si>
  <si>
    <t>WRFIM - Water
WRFIM - Waste
WRFIM - Dmmy</t>
  </si>
  <si>
    <t>WRFIM sheets P80</t>
  </si>
  <si>
    <t>The model double counts over-recovered 18/19 revenue returned early in the end of AMP6 adjustment.</t>
  </si>
  <si>
    <t>AFW</t>
  </si>
  <si>
    <t>PR19PD005TMSBYRFD</t>
  </si>
  <si>
    <t>AFW.PD.A5</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</si>
</sst>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_)"/>
    <numFmt numFmtId="166" formatCode="#,##0.00_);\(#,##0.00\);\-_)"/>
    <numFmt numFmtId="167" formatCode="#,##0.000_);\(#,##0.000\);\-_)"/>
    <numFmt numFmtId="168" formatCode="0.00%_);\(0.00%\);\-\%_)"/>
    <numFmt numFmtId="169" formatCode="#,##0.0_);\(#,##0.0\);\-_)"/>
    <numFmt numFmtId="170" formatCode="0.0%"/>
    <numFmt numFmtId="171" formatCode="#,##0_);\(#,##0\);&quot;-  &quot;;&quot; &quot;@&quot; &quot;"/>
    <numFmt numFmtId="172" formatCode="#,##0.000"/>
    <numFmt numFmtId="173" formatCode="#,##0.0"/>
    <numFmt numFmtId="174" formatCode="_(* #,##0.0_);_(* \(#,##0.0\);_(* &quot;-&quot;??_);_(@_)"/>
    <numFmt numFmtId="175" formatCode="#,##0_);\(#,##0\);&quot;-  &quot;;&quot; &quot;@"/>
    <numFmt numFmtId="176" formatCode="dd\ mmm\ yy_);;&quot;-  &quot;;&quot; &quot;@&quot; &quot;"/>
    <numFmt numFmtId="177" formatCode="#,##0.0000_);\(#,##0.0000\);&quot;-  &quot;;&quot; &quot;@&quot; &quot;"/>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quot;£&quot;#,##0.00"/>
    <numFmt numFmtId="183" formatCode="#,##0.0_ ;[Red]\-#,##0.0\ "/>
    <numFmt numFmtId="184" formatCode="#,##0_ ;[Red]\-#,##0\ "/>
    <numFmt numFmtId="185" formatCode="0.000"/>
  </numFmts>
  <fonts count="121">
    <font>
      <sz val="10"/>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sz val="11"/>
      <color rgb="FFFF0000"/>
      <name val="Arial"/>
      <family val="2"/>
      <scheme val="minor"/>
    </font>
    <font>
      <sz val="10"/>
      <color theme="0" tint="-0.499984740745262"/>
      <name val="Arial"/>
      <family val="2"/>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rgb="FF0000FF"/>
      <name val="Arial"/>
      <family val="2"/>
    </font>
    <font>
      <sz val="11"/>
      <color theme="1"/>
      <name val="Calibri"/>
      <family val="2"/>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theme="9"/>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8" tint="0.79998168889431442"/>
        <bgColor indexed="64"/>
      </patternFill>
    </fill>
    <fill>
      <patternFill patternType="solid">
        <fgColor rgb="FFFFC000"/>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857362"/>
      </left>
      <right style="medium">
        <color rgb="FF857362"/>
      </right>
      <top style="medium">
        <color rgb="FF857362"/>
      </top>
      <bottom style="medium">
        <color rgb="FF857362"/>
      </bottom>
      <diagonal/>
    </border>
  </borders>
  <cellStyleXfs count="11041">
    <xf numFmtId="0" fontId="0" fillId="0" borderId="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0" fillId="2" borderId="0" applyNumberFormat="0" applyBorder="0" applyAlignment="0" applyProtection="0"/>
    <xf numFmtId="0" fontId="11" fillId="3" borderId="0" applyNumberFormat="0" applyBorder="0" applyAlignment="0" applyProtection="0"/>
    <xf numFmtId="0" fontId="37" fillId="4" borderId="0" applyNumberFormat="0" applyBorder="0" applyAlignment="0" applyProtection="0"/>
    <xf numFmtId="0" fontId="35" fillId="5" borderId="4" applyNumberFormat="0" applyAlignment="0" applyProtection="0"/>
    <xf numFmtId="0" fontId="40" fillId="6" borderId="5" applyNumberFormat="0" applyAlignment="0" applyProtection="0"/>
    <xf numFmtId="0" fontId="26" fillId="6" borderId="4" applyNumberFormat="0" applyAlignment="0" applyProtection="0"/>
    <xf numFmtId="0" fontId="36" fillId="0" borderId="6" applyNumberFormat="0" applyFill="0" applyAlignment="0" applyProtection="0"/>
    <xf numFmtId="0" fontId="27" fillId="7" borderId="7" applyNumberFormat="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41" fillId="0" borderId="9" applyNumberFormat="0" applyFill="0" applyAlignment="0" applyProtection="0"/>
    <xf numFmtId="0" fontId="1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165" fontId="12" fillId="0" borderId="10">
      <alignment horizontal="center"/>
    </xf>
    <xf numFmtId="0" fontId="13" fillId="0" borderId="11" applyNumberFormat="0" applyAlignment="0" applyProtection="0"/>
    <xf numFmtId="0" fontId="14" fillId="0" borderId="0" applyNumberFormat="0" applyAlignment="0" applyProtection="0"/>
    <xf numFmtId="0" fontId="15" fillId="0" borderId="12" applyNumberFormat="0" applyFill="0" applyAlignment="0">
      <alignment vertical="top"/>
    </xf>
    <xf numFmtId="0" fontId="16" fillId="0" borderId="13" applyNumberFormat="0" applyFill="0" applyAlignment="0"/>
    <xf numFmtId="0" fontId="17" fillId="0" borderId="0" applyNumberFormat="0" applyFill="0" applyAlignment="0"/>
    <xf numFmtId="0" fontId="18" fillId="33" borderId="14" applyNumberFormat="0" applyFont="0" applyAlignment="0" applyProtection="0"/>
    <xf numFmtId="0" fontId="18" fillId="34" borderId="14" applyNumberFormat="0" applyFont="0" applyAlignment="0" applyProtection="0"/>
    <xf numFmtId="0" fontId="18" fillId="35" borderId="15" applyNumberFormat="0" applyFont="0" applyAlignment="0" applyProtection="0"/>
    <xf numFmtId="0" fontId="19" fillId="0" borderId="0" applyNumberFormat="0" applyFill="0" applyBorder="0" applyAlignment="0" applyProtection="0"/>
    <xf numFmtId="0" fontId="9" fillId="36" borderId="14" applyNumberFormat="0" applyFont="0" applyAlignment="0" applyProtection="0"/>
    <xf numFmtId="0" fontId="9" fillId="37" borderId="15" applyNumberFormat="0" applyFont="0" applyAlignment="0" applyProtection="0"/>
    <xf numFmtId="0" fontId="20" fillId="0" borderId="0" applyFont="0" applyFill="0" applyBorder="0" applyAlignment="0" applyProtection="0"/>
    <xf numFmtId="0" fontId="21" fillId="0" borderId="0" applyNumberFormat="0" applyFill="0" applyBorder="0" applyAlignment="0" applyProtection="0"/>
    <xf numFmtId="49" fontId="22" fillId="0" borderId="0" applyFont="0" applyFill="0" applyBorder="0" applyAlignment="0" applyProtection="0">
      <alignment horizontal="left"/>
    </xf>
    <xf numFmtId="0" fontId="18" fillId="0" borderId="0" applyAlignment="0" applyProtection="0"/>
    <xf numFmtId="0" fontId="23" fillId="0" borderId="0" applyFill="0" applyBorder="0" applyAlignment="0" applyProtection="0"/>
    <xf numFmtId="49" fontId="23" fillId="0" borderId="0" applyNumberFormat="0" applyAlignment="0" applyProtection="0">
      <alignment horizontal="left"/>
    </xf>
    <xf numFmtId="49" fontId="24" fillId="0" borderId="16" applyNumberFormat="0" applyAlignment="0" applyProtection="0">
      <alignment horizontal="left" wrapText="1"/>
    </xf>
    <xf numFmtId="49" fontId="24" fillId="0" borderId="0" applyNumberFormat="0" applyAlignment="0" applyProtection="0">
      <alignment horizontal="left" wrapText="1"/>
    </xf>
    <xf numFmtId="49" fontId="25" fillId="0" borderId="0" applyAlignment="0" applyProtection="0">
      <alignment horizontal="left"/>
    </xf>
    <xf numFmtId="0" fontId="27" fillId="38" borderId="0" applyNumberFormat="0" applyAlignment="0" applyProtection="0"/>
    <xf numFmtId="0" fontId="29" fillId="0" borderId="10" applyNumberFormat="0" applyAlignment="0" applyProtection="0"/>
    <xf numFmtId="0" fontId="34" fillId="39" borderId="0" applyNumberFormat="0" applyFont="0" applyAlignment="0" applyProtection="0"/>
    <xf numFmtId="0" fontId="38" fillId="40" borderId="0" applyNumberFormat="0" applyAlignment="0" applyProtection="0"/>
    <xf numFmtId="0" fontId="39" fillId="0" borderId="0"/>
    <xf numFmtId="0" fontId="18" fillId="0" borderId="0"/>
    <xf numFmtId="0" fontId="39" fillId="0" borderId="0"/>
    <xf numFmtId="0" fontId="39" fillId="8" borderId="8" applyNumberFormat="0" applyFont="0" applyAlignment="0" applyProtection="0"/>
    <xf numFmtId="0" fontId="20" fillId="0" borderId="0"/>
    <xf numFmtId="0" fontId="27" fillId="41" borderId="10" applyNumberFormat="0" applyAlignment="0" applyProtection="0"/>
    <xf numFmtId="0" fontId="18" fillId="42" borderId="14" applyNumberFormat="0" applyFont="0" applyAlignment="0"/>
    <xf numFmtId="0" fontId="20" fillId="0" borderId="0"/>
    <xf numFmtId="9" fontId="20" fillId="0" borderId="0" applyFont="0" applyFill="0" applyBorder="0" applyAlignment="0" applyProtection="0"/>
    <xf numFmtId="0" fontId="20" fillId="0" borderId="0"/>
    <xf numFmtId="0" fontId="20"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0" fontId="56" fillId="0" borderId="0"/>
    <xf numFmtId="0" fontId="56" fillId="0" borderId="0"/>
    <xf numFmtId="0" fontId="8" fillId="0" borderId="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0" fontId="20" fillId="0" borderId="0">
      <alignment vertical="top"/>
    </xf>
    <xf numFmtId="0" fontId="57" fillId="51" borderId="0" applyNumberFormat="0" applyBorder="0" applyAlignment="0" applyProtection="0"/>
    <xf numFmtId="0" fontId="57" fillId="34" borderId="0" applyNumberFormat="0" applyBorder="0" applyAlignment="0" applyProtection="0"/>
    <xf numFmtId="0" fontId="57" fillId="52" borderId="0" applyNumberFormat="0" applyBorder="0" applyAlignment="0" applyProtection="0"/>
    <xf numFmtId="0" fontId="57" fillId="51" borderId="0" applyNumberFormat="0" applyBorder="0" applyAlignment="0" applyProtection="0"/>
    <xf numFmtId="0" fontId="57" fillId="53" borderId="0" applyNumberFormat="0" applyBorder="0" applyAlignment="0" applyProtection="0"/>
    <xf numFmtId="0" fontId="57" fillId="3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33" borderId="0" applyNumberFormat="0" applyBorder="0" applyAlignment="0" applyProtection="0"/>
    <xf numFmtId="0" fontId="57" fillId="54" borderId="0" applyNumberFormat="0" applyBorder="0" applyAlignment="0" applyProtection="0"/>
    <xf numFmtId="0" fontId="57" fillId="56" borderId="0" applyNumberFormat="0" applyBorder="0" applyAlignment="0" applyProtection="0"/>
    <xf numFmtId="0" fontId="57" fillId="34" borderId="0" applyNumberFormat="0" applyBorder="0" applyAlignment="0" applyProtection="0"/>
    <xf numFmtId="0" fontId="58" fillId="57" borderId="0" applyNumberFormat="0" applyBorder="0" applyAlignment="0" applyProtection="0"/>
    <xf numFmtId="0" fontId="58" fillId="55" borderId="0" applyNumberFormat="0" applyBorder="0" applyAlignment="0" applyProtection="0"/>
    <xf numFmtId="0" fontId="58" fillId="33" borderId="0" applyNumberFormat="0" applyBorder="0" applyAlignment="0" applyProtection="0"/>
    <xf numFmtId="0" fontId="58" fillId="54" borderId="0" applyNumberFormat="0" applyBorder="0" applyAlignment="0" applyProtection="0"/>
    <xf numFmtId="0" fontId="58" fillId="57" borderId="0" applyNumberFormat="0" applyBorder="0" applyAlignment="0" applyProtection="0"/>
    <xf numFmtId="0" fontId="58" fillId="34"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60" borderId="0" applyNumberFormat="0" applyBorder="0" applyAlignment="0" applyProtection="0"/>
    <xf numFmtId="0" fontId="58" fillId="57" borderId="0" applyNumberFormat="0" applyBorder="0" applyAlignment="0" applyProtection="0"/>
    <xf numFmtId="0" fontId="58" fillId="61"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59" fillId="62" borderId="0" applyNumberFormat="0" applyBorder="0" applyAlignment="0" applyProtection="0"/>
    <xf numFmtId="37" fontId="47" fillId="63" borderId="22">
      <alignment horizontal="left"/>
    </xf>
    <xf numFmtId="37" fontId="44" fillId="63" borderId="23"/>
    <xf numFmtId="0" fontId="20" fillId="63" borderId="21" applyNumberFormat="0" applyBorder="0"/>
    <xf numFmtId="0" fontId="20" fillId="63" borderId="21" applyNumberFormat="0" applyBorder="0"/>
    <xf numFmtId="0" fontId="20" fillId="63" borderId="21" applyNumberFormat="0" applyBorder="0"/>
    <xf numFmtId="0" fontId="60" fillId="51" borderId="24" applyNumberFormat="0" applyAlignment="0" applyProtection="0"/>
    <xf numFmtId="0" fontId="61" fillId="64" borderId="25" applyNumberFormat="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62" fillId="0" borderId="0" applyFont="0" applyFill="0" applyBorder="0" applyAlignment="0" applyProtection="0"/>
    <xf numFmtId="0" fontId="63" fillId="0" borderId="0" applyNumberFormat="0" applyFill="0" applyBorder="0" applyAlignment="0" applyProtection="0"/>
    <xf numFmtId="0" fontId="47" fillId="65" borderId="0">
      <alignment vertical="top"/>
    </xf>
    <xf numFmtId="0" fontId="20" fillId="0" borderId="26">
      <alignment vertical="top"/>
    </xf>
    <xf numFmtId="0" fontId="20" fillId="50" borderId="18">
      <alignment vertical="top"/>
    </xf>
    <xf numFmtId="0" fontId="47" fillId="50" borderId="0">
      <alignment vertical="top"/>
    </xf>
    <xf numFmtId="0" fontId="20" fillId="66" borderId="0">
      <alignment vertical="top"/>
    </xf>
    <xf numFmtId="0" fontId="64" fillId="67" borderId="0" applyNumberFormat="0" applyBorder="0" applyAlignment="0" applyProtection="0"/>
    <xf numFmtId="0" fontId="65" fillId="63" borderId="27"/>
    <xf numFmtId="37" fontId="20" fillId="63" borderId="0">
      <alignment horizontal="right"/>
    </xf>
    <xf numFmtId="37" fontId="20" fillId="63" borderId="0">
      <alignment horizontal="right"/>
    </xf>
    <xf numFmtId="37" fontId="20" fillId="63" borderId="0">
      <alignment horizontal="right"/>
    </xf>
    <xf numFmtId="0" fontId="66" fillId="0" borderId="28" applyNumberFormat="0" applyFill="0" applyAlignment="0" applyProtection="0"/>
    <xf numFmtId="0" fontId="67" fillId="0" borderId="29" applyNumberFormat="0" applyFill="0" applyAlignment="0" applyProtection="0"/>
    <xf numFmtId="0" fontId="68" fillId="0" borderId="3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34" borderId="24" applyNumberFormat="0" applyAlignment="0" applyProtection="0"/>
    <xf numFmtId="0" fontId="72" fillId="0" borderId="31" applyNumberFormat="0" applyFill="0" applyAlignment="0" applyProtection="0"/>
    <xf numFmtId="0" fontId="73" fillId="33" borderId="0" applyNumberFormat="0" applyBorder="0" applyAlignment="0" applyProtection="0"/>
    <xf numFmtId="0" fontId="74" fillId="0" borderId="0"/>
    <xf numFmtId="0" fontId="20" fillId="0" borderId="0">
      <alignment vertical="top"/>
    </xf>
    <xf numFmtId="0" fontId="20" fillId="0" borderId="0">
      <alignment vertical="top"/>
    </xf>
    <xf numFmtId="0" fontId="20" fillId="0" borderId="0">
      <alignment vertical="top"/>
    </xf>
    <xf numFmtId="0" fontId="62" fillId="0" borderId="0"/>
    <xf numFmtId="0" fontId="75" fillId="51" borderId="3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76" fillId="0" borderId="0" applyNumberFormat="0" applyFill="0" applyBorder="0" applyAlignment="0" applyProtection="0"/>
    <xf numFmtId="0" fontId="77" fillId="0" borderId="33" applyNumberFormat="0" applyFill="0" applyAlignment="0" applyProtection="0"/>
    <xf numFmtId="0" fontId="78" fillId="0" borderId="0" applyNumberFormat="0" applyFill="0" applyBorder="0" applyAlignment="0" applyProtection="0"/>
    <xf numFmtId="37" fontId="79" fillId="68" borderId="34"/>
    <xf numFmtId="0" fontId="80" fillId="0" borderId="35">
      <alignment horizontal="right"/>
    </xf>
    <xf numFmtId="0" fontId="20" fillId="0" borderId="0"/>
    <xf numFmtId="0" fontId="9" fillId="0" borderId="0"/>
    <xf numFmtId="0" fontId="20" fillId="50" borderId="36"/>
    <xf numFmtId="0" fontId="20" fillId="66" borderId="0"/>
    <xf numFmtId="0" fontId="20" fillId="66" borderId="0"/>
    <xf numFmtId="0" fontId="56" fillId="0" borderId="0"/>
    <xf numFmtId="0" fontId="27" fillId="41" borderId="36" applyNumberFormat="0" applyAlignment="0" applyProtection="0"/>
    <xf numFmtId="9" fontId="9" fillId="0" borderId="0" applyFont="0" applyFill="0" applyBorder="0" applyAlignment="0" applyProtection="0"/>
    <xf numFmtId="171" fontId="5" fillId="0" borderId="0" applyFont="0" applyFill="0" applyBorder="0" applyProtection="0">
      <alignment vertical="top"/>
    </xf>
    <xf numFmtId="0" fontId="62" fillId="0" borderId="0"/>
    <xf numFmtId="0" fontId="4" fillId="0" borderId="0"/>
    <xf numFmtId="0" fontId="4" fillId="0" borderId="0"/>
    <xf numFmtId="171" fontId="7" fillId="0" borderId="0" applyFont="0" applyFill="0" applyBorder="0" applyProtection="0">
      <alignment vertical="top"/>
    </xf>
    <xf numFmtId="164" fontId="7" fillId="0" borderId="0" applyFont="0" applyFill="0" applyBorder="0" applyAlignment="0" applyProtection="0"/>
    <xf numFmtId="178" fontId="7" fillId="0" borderId="0" applyFont="0" applyFill="0" applyBorder="0" applyProtection="0">
      <alignment vertical="top"/>
    </xf>
    <xf numFmtId="0" fontId="45" fillId="38" borderId="0" applyNumberFormat="0" applyBorder="0" applyAlignment="0" applyProtection="0"/>
    <xf numFmtId="178" fontId="7" fillId="0" borderId="0" applyFont="0" applyFill="0" applyBorder="0" applyProtection="0">
      <alignment vertical="top"/>
    </xf>
    <xf numFmtId="0" fontId="94" fillId="44" borderId="0" applyNumberFormat="0" applyBorder="0" applyAlignment="0" applyProtection="0"/>
    <xf numFmtId="0" fontId="94" fillId="72" borderId="0" applyNumberFormat="0" applyBorder="0" applyAlignment="0" applyProtection="0"/>
    <xf numFmtId="0" fontId="94" fillId="73" borderId="0" applyNumberFormat="0" applyBorder="0" applyAlignment="0" applyProtection="0"/>
    <xf numFmtId="0" fontId="94" fillId="74" borderId="0" applyNumberFormat="0" applyBorder="0" applyAlignment="0" applyProtection="0"/>
    <xf numFmtId="0" fontId="94" fillId="75" borderId="0" applyNumberFormat="0" applyBorder="0" applyAlignment="0" applyProtection="0"/>
    <xf numFmtId="0" fontId="94" fillId="76" borderId="0" applyNumberFormat="0" applyBorder="0" applyAlignment="0" applyProtection="0"/>
    <xf numFmtId="0" fontId="94" fillId="77" borderId="0" applyNumberFormat="0" applyBorder="0" applyAlignment="0" applyProtection="0"/>
    <xf numFmtId="0" fontId="94" fillId="78" borderId="0" applyNumberFormat="0" applyBorder="0" applyAlignment="0" applyProtection="0"/>
    <xf numFmtId="0" fontId="94" fillId="79" borderId="0" applyNumberFormat="0" applyBorder="0" applyAlignment="0" applyProtection="0"/>
    <xf numFmtId="174" fontId="7" fillId="80" borderId="0" applyNumberFormat="0" applyFont="0" applyBorder="0" applyAlignment="0" applyProtection="0"/>
    <xf numFmtId="0" fontId="7" fillId="81" borderId="0" applyNumberFormat="0" applyFont="0" applyBorder="0" applyAlignment="0" applyProtection="0"/>
    <xf numFmtId="175" fontId="99" fillId="0" borderId="0" applyNumberFormat="0" applyProtection="0">
      <alignment vertical="top"/>
    </xf>
    <xf numFmtId="175" fontId="100" fillId="0" borderId="0" applyNumberFormat="0" applyProtection="0">
      <alignment vertical="top"/>
    </xf>
    <xf numFmtId="175" fontId="20" fillId="63" borderId="0" applyNumberFormat="0" applyProtection="0">
      <alignment vertical="top"/>
    </xf>
    <xf numFmtId="9" fontId="7" fillId="0" borderId="0" applyFont="0" applyFill="0" applyBorder="0" applyAlignment="0" applyProtection="0"/>
    <xf numFmtId="0" fontId="103" fillId="0" borderId="0" applyNumberFormat="0" applyFill="0" applyBorder="0" applyProtection="0">
      <alignment vertical="top"/>
    </xf>
    <xf numFmtId="0" fontId="101" fillId="0" borderId="0" applyNumberFormat="0" applyFill="0" applyBorder="0" applyAlignment="0" applyProtection="0">
      <alignment vertical="top"/>
      <protection locked="0"/>
    </xf>
    <xf numFmtId="179" fontId="20" fillId="0" borderId="0" applyFont="0" applyFill="0" applyBorder="0" applyProtection="0">
      <alignment vertical="top"/>
    </xf>
    <xf numFmtId="180" fontId="20" fillId="0" borderId="0" applyFont="0" applyFill="0" applyBorder="0" applyProtection="0">
      <alignment vertical="top"/>
    </xf>
    <xf numFmtId="177" fontId="20" fillId="0" borderId="0" applyFont="0" applyFill="0" applyBorder="0" applyProtection="0">
      <alignment vertical="top"/>
    </xf>
    <xf numFmtId="0" fontId="95" fillId="0" borderId="0"/>
    <xf numFmtId="0" fontId="96" fillId="0" borderId="0"/>
    <xf numFmtId="0" fontId="97" fillId="0" borderId="0"/>
    <xf numFmtId="176" fontId="47" fillId="0" borderId="0" applyNumberFormat="0" applyFill="0" applyBorder="0" applyProtection="0">
      <alignment vertical="top"/>
    </xf>
    <xf numFmtId="0" fontId="98" fillId="0" borderId="0" applyNumberFormat="0" applyFill="0" applyBorder="0" applyProtection="0">
      <alignment vertical="top"/>
    </xf>
    <xf numFmtId="0" fontId="20" fillId="0" borderId="0" applyNumberFormat="0" applyFill="0" applyBorder="0" applyProtection="0">
      <alignment horizontal="right" vertical="top"/>
    </xf>
    <xf numFmtId="0" fontId="20" fillId="0" borderId="0"/>
    <xf numFmtId="0" fontId="60" fillId="51" borderId="43" applyNumberFormat="0" applyAlignment="0" applyProtection="0"/>
    <xf numFmtId="0" fontId="71" fillId="34" borderId="43" applyNumberFormat="0" applyAlignment="0" applyProtection="0"/>
    <xf numFmtId="0" fontId="20" fillId="52" borderId="44" applyNumberFormat="0" applyFont="0" applyAlignment="0" applyProtection="0"/>
    <xf numFmtId="0" fontId="75" fillId="51" borderId="45" applyNumberFormat="0" applyAlignment="0" applyProtection="0"/>
    <xf numFmtId="9" fontId="20" fillId="0" borderId="0" applyFont="0" applyFill="0" applyBorder="0" applyAlignment="0" applyProtection="0"/>
    <xf numFmtId="0" fontId="104" fillId="0" borderId="0">
      <alignment vertical="top"/>
    </xf>
    <xf numFmtId="0" fontId="77" fillId="0" borderId="46" applyNumberFormat="0" applyFill="0" applyAlignment="0" applyProtection="0"/>
    <xf numFmtId="0" fontId="20" fillId="0" borderId="0"/>
    <xf numFmtId="164" fontId="20" fillId="0" borderId="0" applyFont="0" applyFill="0" applyBorder="0" applyAlignment="0" applyProtection="0"/>
    <xf numFmtId="0" fontId="102" fillId="0" borderId="0" applyNumberFormat="0" applyFill="0" applyBorder="0" applyAlignment="0" applyProtection="0"/>
    <xf numFmtId="0" fontId="20" fillId="0" borderId="0">
      <alignment vertical="top"/>
    </xf>
    <xf numFmtId="164"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0" fontId="20" fillId="66" borderId="0">
      <alignment vertical="top"/>
    </xf>
    <xf numFmtId="181" fontId="7" fillId="0" borderId="0" applyFont="0" applyFill="0" applyBorder="0" applyProtection="0">
      <alignment vertical="top"/>
    </xf>
    <xf numFmtId="9" fontId="20" fillId="0" borderId="0" applyFont="0" applyFill="0" applyBorder="0" applyAlignment="0" applyProtection="0"/>
    <xf numFmtId="0" fontId="20" fillId="0" borderId="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0" fontId="20" fillId="0" borderId="0"/>
    <xf numFmtId="164" fontId="4" fillId="0" borderId="0" applyFont="0" applyFill="0" applyBorder="0" applyAlignment="0" applyProtection="0"/>
    <xf numFmtId="9" fontId="4" fillId="0" borderId="0" applyFont="0" applyFill="0" applyBorder="0" applyAlignment="0" applyProtection="0"/>
    <xf numFmtId="0" fontId="62" fillId="0" borderId="0"/>
    <xf numFmtId="0" fontId="109" fillId="0" borderId="0"/>
    <xf numFmtId="0" fontId="4" fillId="0" borderId="0"/>
    <xf numFmtId="0" fontId="4" fillId="0" borderId="0"/>
    <xf numFmtId="0" fontId="4" fillId="0" borderId="0"/>
    <xf numFmtId="9" fontId="109" fillId="0" borderId="0" applyFont="0" applyFill="0" applyBorder="0" applyAlignment="0" applyProtection="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0" fontId="6" fillId="0" borderId="0"/>
    <xf numFmtId="9" fontId="20" fillId="0" borderId="0" applyFont="0" applyFill="0" applyBorder="0" applyAlignment="0" applyProtection="0"/>
    <xf numFmtId="9" fontId="6" fillId="0" borderId="0" applyFont="0" applyFill="0" applyBorder="0" applyAlignment="0" applyProtection="0"/>
    <xf numFmtId="0" fontId="109" fillId="0" borderId="0"/>
    <xf numFmtId="164" fontId="109" fillId="0" borderId="0" applyFont="0" applyFill="0" applyBorder="0" applyAlignment="0" applyProtection="0"/>
    <xf numFmtId="177" fontId="4" fillId="0" borderId="0" applyFont="0" applyFill="0" applyBorder="0" applyProtection="0">
      <alignment vertical="top"/>
    </xf>
    <xf numFmtId="0" fontId="110" fillId="0" borderId="0"/>
    <xf numFmtId="0" fontId="20" fillId="0" borderId="0">
      <alignment vertical="top"/>
    </xf>
    <xf numFmtId="0" fontId="4" fillId="0" borderId="0"/>
    <xf numFmtId="0" fontId="4" fillId="0" borderId="0"/>
    <xf numFmtId="0" fontId="4" fillId="0" borderId="0"/>
    <xf numFmtId="0" fontId="93" fillId="0" borderId="0" applyNumberFormat="0" applyFill="0" applyBorder="0" applyAlignment="0" applyProtection="0"/>
    <xf numFmtId="0" fontId="4" fillId="0" borderId="0"/>
    <xf numFmtId="0" fontId="92"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82" fontId="106" fillId="82" borderId="0" applyNumberFormat="0">
      <alignment horizontal="left"/>
    </xf>
    <xf numFmtId="0" fontId="107" fillId="83" borderId="0" applyNumberFormat="0"/>
    <xf numFmtId="0" fontId="108" fillId="88" borderId="0" applyBorder="0"/>
    <xf numFmtId="183" fontId="7" fillId="89" borderId="0">
      <alignment horizontal="right" vertical="center"/>
    </xf>
    <xf numFmtId="0" fontId="7" fillId="85" borderId="47">
      <alignment horizontal="right" vertical="center" wrapText="1"/>
    </xf>
    <xf numFmtId="0" fontId="7" fillId="86" borderId="47">
      <alignment horizontal="right" vertical="center" wrapText="1"/>
    </xf>
    <xf numFmtId="0" fontId="107" fillId="83" borderId="47">
      <alignment horizontal="center" vertical="center" wrapText="1"/>
    </xf>
    <xf numFmtId="0" fontId="105" fillId="84" borderId="48">
      <alignment horizontal="left" vertical="center" wrapText="1"/>
    </xf>
    <xf numFmtId="183" fontId="94" fillId="90" borderId="0">
      <alignment horizontal="right" vertical="center"/>
    </xf>
    <xf numFmtId="0" fontId="106" fillId="82" borderId="47">
      <alignment horizontal="left" vertical="center" wrapText="1" readingOrder="1"/>
    </xf>
    <xf numFmtId="0" fontId="7" fillId="84" borderId="47">
      <alignment horizontal="right" vertical="center" wrapText="1"/>
    </xf>
    <xf numFmtId="0" fontId="94" fillId="88" borderId="47">
      <alignment horizontal="right" vertical="center" wrapText="1"/>
    </xf>
    <xf numFmtId="0" fontId="7" fillId="0" borderId="47">
      <alignment horizontal="left" vertical="center" wrapText="1"/>
    </xf>
    <xf numFmtId="184" fontId="94" fillId="91"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16" fillId="92" borderId="0"/>
    <xf numFmtId="0" fontId="93" fillId="0" borderId="0" applyNumberFormat="0" applyFill="0" applyBorder="0" applyAlignment="0" applyProtection="0"/>
    <xf numFmtId="0" fontId="20" fillId="0" borderId="0"/>
    <xf numFmtId="0" fontId="57" fillId="0" borderId="0"/>
    <xf numFmtId="0" fontId="57" fillId="0" borderId="0"/>
    <xf numFmtId="0" fontId="62" fillId="0" borderId="0"/>
    <xf numFmtId="0" fontId="4" fillId="0" borderId="0"/>
    <xf numFmtId="0" fontId="109" fillId="0" borderId="0"/>
    <xf numFmtId="0" fontId="4" fillId="0" borderId="0"/>
    <xf numFmtId="0" fontId="109" fillId="0" borderId="0"/>
    <xf numFmtId="40" fontId="112" fillId="87" borderId="0">
      <alignment horizontal="right"/>
    </xf>
    <xf numFmtId="0" fontId="113" fillId="87" borderId="0">
      <alignment horizontal="right"/>
    </xf>
    <xf numFmtId="0" fontId="114" fillId="87" borderId="49"/>
    <xf numFmtId="0" fontId="114" fillId="0" borderId="0" applyBorder="0">
      <alignment horizontal="centerContinuous"/>
    </xf>
    <xf numFmtId="0" fontId="115" fillId="0" borderId="0" applyBorder="0">
      <alignment horizontal="centerContinuous"/>
    </xf>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9"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9" fontId="20"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4"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118" fillId="0" borderId="0" applyFont="0" applyFill="0" applyBorder="0" applyProtection="0">
      <alignment vertical="top"/>
    </xf>
    <xf numFmtId="175" fontId="20" fillId="0" borderId="0" applyFont="0" applyFill="0" applyBorder="0" applyProtection="0">
      <alignment vertical="top"/>
    </xf>
    <xf numFmtId="175" fontId="47" fillId="0" borderId="0" applyFont="0" applyFill="0" applyBorder="0" applyAlignment="0" applyProtection="0"/>
    <xf numFmtId="178" fontId="20" fillId="0" borderId="0" applyFont="0" applyFill="0" applyBorder="0" applyProtection="0">
      <alignment vertical="top"/>
    </xf>
    <xf numFmtId="175" fontId="20" fillId="0" borderId="0" applyFont="0" applyFill="0" applyBorder="0" applyProtection="0">
      <alignment vertical="top"/>
    </xf>
    <xf numFmtId="180" fontId="20" fillId="0" borderId="0" applyFont="0" applyFill="0" applyBorder="0" applyProtection="0">
      <alignment vertical="top"/>
    </xf>
    <xf numFmtId="171" fontId="20" fillId="0" borderId="0" applyFont="0" applyFill="0" applyBorder="0" applyProtection="0">
      <alignment vertical="top"/>
    </xf>
    <xf numFmtId="177" fontId="20" fillId="0" borderId="0" applyFont="0" applyFill="0" applyBorder="0" applyProtection="0">
      <alignment vertical="top"/>
    </xf>
    <xf numFmtId="178" fontId="20" fillId="0" borderId="0" applyFont="0" applyFill="0" applyBorder="0" applyProtection="0">
      <alignment vertical="top"/>
    </xf>
    <xf numFmtId="181" fontId="20" fillId="0" borderId="0" applyFont="0" applyFill="0" applyBorder="0" applyProtection="0">
      <alignment vertical="top"/>
    </xf>
    <xf numFmtId="0" fontId="7" fillId="0" borderId="0"/>
    <xf numFmtId="0" fontId="45" fillId="38" borderId="0" applyNumberFormat="0" applyBorder="0" applyAlignment="0" applyProtection="0"/>
    <xf numFmtId="0" fontId="62" fillId="0" borderId="0"/>
    <xf numFmtId="164" fontId="7" fillId="0" borderId="0" applyFont="0" applyFill="0" applyBorder="0" applyAlignment="0" applyProtection="0"/>
    <xf numFmtId="0" fontId="20" fillId="0" borderId="0" applyFont="0" applyFill="0" applyBorder="0" applyAlignment="0" applyProtection="0"/>
    <xf numFmtId="0" fontId="20" fillId="0" borderId="0"/>
    <xf numFmtId="0" fontId="40" fillId="6" borderId="5" applyNumberFormat="0" applyAlignment="0" applyProtection="0"/>
    <xf numFmtId="0" fontId="10" fillId="29" borderId="0" applyNumberFormat="0" applyBorder="0" applyAlignment="0" applyProtection="0"/>
    <xf numFmtId="0" fontId="7" fillId="8" borderId="8" applyNumberFormat="0" applyFont="0" applyAlignment="0" applyProtection="0"/>
    <xf numFmtId="0" fontId="20" fillId="0" borderId="0"/>
    <xf numFmtId="0" fontId="20" fillId="0" borderId="0"/>
    <xf numFmtId="0" fontId="47" fillId="65" borderId="0"/>
    <xf numFmtId="0" fontId="20" fillId="0" borderId="0"/>
    <xf numFmtId="178" fontId="20" fillId="0" borderId="0" applyFont="0" applyFill="0" applyBorder="0" applyProtection="0">
      <alignment vertical="top"/>
    </xf>
    <xf numFmtId="0" fontId="78" fillId="0" borderId="0" applyNumberFormat="0" applyFill="0" applyBorder="0" applyAlignment="0" applyProtection="0"/>
    <xf numFmtId="0" fontId="20" fillId="0" borderId="0"/>
    <xf numFmtId="0" fontId="27" fillId="41" borderId="50" applyNumberFormat="0" applyAlignment="0" applyProtection="0"/>
    <xf numFmtId="164" fontId="20" fillId="0" borderId="0" applyFont="0" applyFill="0" applyBorder="0" applyAlignment="0" applyProtection="0"/>
    <xf numFmtId="0" fontId="20" fillId="0" borderId="0">
      <alignment vertical="top"/>
    </xf>
    <xf numFmtId="9"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164" fontId="20" fillId="0" borderId="0" applyFont="0" applyFill="0" applyBorder="0" applyAlignment="0" applyProtection="0"/>
    <xf numFmtId="0" fontId="30" fillId="2" borderId="0" applyNumberFormat="0" applyBorder="0" applyAlignment="0" applyProtection="0"/>
    <xf numFmtId="181" fontId="7" fillId="0" borderId="0" applyFont="0" applyFill="0" applyBorder="0" applyProtection="0">
      <alignment vertical="top"/>
    </xf>
    <xf numFmtId="0" fontId="62" fillId="0" borderId="0"/>
    <xf numFmtId="164" fontId="4" fillId="0" borderId="0" applyFont="0" applyFill="0" applyBorder="0" applyAlignment="0" applyProtection="0"/>
    <xf numFmtId="0" fontId="10" fillId="13" borderId="0" applyNumberFormat="0" applyBorder="0" applyAlignment="0" applyProtection="0"/>
    <xf numFmtId="0" fontId="20" fillId="0" borderId="0"/>
    <xf numFmtId="164" fontId="4" fillId="0" borderId="0" applyFont="0" applyFill="0" applyBorder="0" applyAlignment="0" applyProtection="0"/>
    <xf numFmtId="0" fontId="9" fillId="0" borderId="0"/>
    <xf numFmtId="0" fontId="10" fillId="17" borderId="0" applyNumberFormat="0" applyBorder="0" applyAlignment="0" applyProtection="0"/>
    <xf numFmtId="0" fontId="10" fillId="9" borderId="0" applyNumberFormat="0" applyBorder="0" applyAlignment="0" applyProtection="0"/>
    <xf numFmtId="164" fontId="4" fillId="0" borderId="0" applyFont="0" applyFill="0" applyBorder="0" applyAlignment="0" applyProtection="0"/>
    <xf numFmtId="164" fontId="20"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9" fillId="15" borderId="0" applyNumberFormat="0" applyBorder="0" applyAlignment="0" applyProtection="0"/>
    <xf numFmtId="0" fontId="20" fillId="0" borderId="0"/>
    <xf numFmtId="0" fontId="20" fillId="0" borderId="0">
      <alignment vertical="top"/>
    </xf>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80" fontId="4" fillId="0" borderId="0" applyFont="0" applyFill="0" applyBorder="0" applyProtection="0">
      <alignment vertical="top"/>
    </xf>
    <xf numFmtId="175" fontId="20"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0" fillId="0" borderId="0" applyFont="0" applyFill="0" applyBorder="0" applyAlignment="0" applyProtection="0"/>
    <xf numFmtId="0" fontId="20" fillId="52" borderId="44" applyNumberFormat="0" applyFont="0" applyAlignment="0" applyProtection="0"/>
    <xf numFmtId="164" fontId="4" fillId="0" borderId="0" applyFont="0" applyFill="0" applyBorder="0" applyAlignment="0" applyProtection="0"/>
    <xf numFmtId="0" fontId="37" fillId="4" borderId="0" applyNumberFormat="0" applyBorder="0" applyAlignment="0" applyProtection="0"/>
    <xf numFmtId="0" fontId="26" fillId="6" borderId="4" applyNumberFormat="0" applyAlignment="0" applyProtection="0"/>
    <xf numFmtId="0" fontId="27" fillId="7" borderId="7" applyNumberFormat="0" applyAlignment="0" applyProtection="0"/>
    <xf numFmtId="0" fontId="28" fillId="0" borderId="0" applyNumberFormat="0" applyFill="0" applyBorder="0" applyAlignment="0" applyProtection="0"/>
    <xf numFmtId="0" fontId="11" fillId="3"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0" fillId="66" borderId="0"/>
    <xf numFmtId="0" fontId="20" fillId="52" borderId="44" applyNumberFormat="0" applyFont="0" applyAlignment="0" applyProtection="0"/>
    <xf numFmtId="164" fontId="4" fillId="0" borderId="0" applyFont="0" applyFill="0" applyBorder="0" applyAlignment="0" applyProtection="0"/>
    <xf numFmtId="0" fontId="4" fillId="0" borderId="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66" borderId="0">
      <alignment vertical="top"/>
    </xf>
    <xf numFmtId="0" fontId="47" fillId="5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0" borderId="0">
      <alignment vertical="top"/>
    </xf>
    <xf numFmtId="0" fontId="104" fillId="0" borderId="0">
      <alignment vertical="top"/>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0" fontId="9" fillId="10" borderId="0" applyNumberFormat="0" applyBorder="0" applyAlignment="0" applyProtection="0"/>
    <xf numFmtId="164" fontId="4" fillId="0" borderId="0" applyFont="0" applyFill="0" applyBorder="0" applyAlignment="0" applyProtection="0"/>
    <xf numFmtId="0" fontId="9" fillId="0" borderId="0"/>
    <xf numFmtId="9" fontId="20"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6" fillId="0" borderId="6" applyNumberFormat="0" applyFill="0" applyAlignment="0" applyProtection="0"/>
    <xf numFmtId="0" fontId="42" fillId="0" borderId="0" applyNumberFormat="0" applyFill="0" applyBorder="0" applyAlignment="0" applyProtection="0"/>
    <xf numFmtId="164" fontId="4" fillId="0" borderId="0" applyFont="0" applyFill="0" applyBorder="0" applyAlignment="0" applyProtection="0"/>
    <xf numFmtId="0" fontId="35" fillId="5" borderId="4" applyNumberFormat="0" applyAlignment="0" applyProtection="0"/>
    <xf numFmtId="164" fontId="4" fillId="0" borderId="0" applyFont="0" applyFill="0" applyBorder="0" applyAlignment="0" applyProtection="0"/>
    <xf numFmtId="0" fontId="20" fillId="0" borderId="0" applyFont="0" applyFill="0" applyBorder="0" applyAlignment="0" applyProtection="0"/>
    <xf numFmtId="0" fontId="6" fillId="0" borderId="0"/>
    <xf numFmtId="0" fontId="9" fillId="14" borderId="0" applyNumberFormat="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9" fontId="9" fillId="0" borderId="0" applyFont="0" applyFill="0" applyBorder="0" applyAlignment="0" applyProtection="0"/>
    <xf numFmtId="0" fontId="102" fillId="0" borderId="0" applyNumberFormat="0" applyFill="0" applyBorder="0" applyAlignment="0" applyProtection="0"/>
    <xf numFmtId="164" fontId="4" fillId="0" borderId="0" applyFont="0" applyFill="0" applyBorder="0" applyAlignment="0" applyProtection="0"/>
    <xf numFmtId="171" fontId="4" fillId="0" borderId="0" applyFont="0" applyFill="0" applyBorder="0" applyProtection="0">
      <alignment vertical="top"/>
    </xf>
    <xf numFmtId="164" fontId="20" fillId="0" borderId="0" applyFont="0" applyFill="0" applyBorder="0" applyAlignment="0" applyProtection="0"/>
    <xf numFmtId="0" fontId="4" fillId="0" borderId="0"/>
    <xf numFmtId="9"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9" fontId="6" fillId="0" borderId="0" applyFont="0" applyFill="0" applyBorder="0" applyAlignment="0" applyProtection="0"/>
    <xf numFmtId="164" fontId="20" fillId="0" borderId="0" applyFont="0" applyFill="0" applyBorder="0" applyAlignment="0" applyProtection="0"/>
    <xf numFmtId="0" fontId="20" fillId="0" borderId="0">
      <alignment vertical="top"/>
    </xf>
    <xf numFmtId="0" fontId="4" fillId="0" borderId="0"/>
    <xf numFmtId="0" fontId="18" fillId="0" borderId="0"/>
    <xf numFmtId="0" fontId="7" fillId="0" borderId="0"/>
    <xf numFmtId="0" fontId="29" fillId="0" borderId="50" applyNumberFormat="0" applyAlignment="0" applyProtection="0"/>
    <xf numFmtId="0" fontId="9" fillId="18" borderId="0" applyNumberFormat="0" applyBorder="0" applyAlignment="0" applyProtection="0"/>
    <xf numFmtId="0" fontId="9" fillId="30" borderId="0" applyNumberFormat="0" applyBorder="0" applyAlignment="0" applyProtection="0"/>
    <xf numFmtId="165" fontId="12" fillId="0" borderId="50">
      <alignment horizontal="center"/>
    </xf>
    <xf numFmtId="0" fontId="10" fillId="32"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9" fillId="27" borderId="0" applyNumberFormat="0" applyBorder="0" applyAlignment="0" applyProtection="0"/>
    <xf numFmtId="0" fontId="9" fillId="22" borderId="0" applyNumberFormat="0" applyBorder="0" applyAlignment="0" applyProtection="0"/>
    <xf numFmtId="0" fontId="10" fillId="21" borderId="0" applyNumberFormat="0" applyBorder="0" applyAlignment="0" applyProtection="0"/>
    <xf numFmtId="0" fontId="9" fillId="19" borderId="0" applyNumberFormat="0" applyBorder="0" applyAlignment="0" applyProtection="0"/>
    <xf numFmtId="9" fontId="4" fillId="0" borderId="0" applyFont="0" applyFill="0" applyBorder="0" applyAlignment="0" applyProtection="0"/>
    <xf numFmtId="0" fontId="6" fillId="0" borderId="0"/>
    <xf numFmtId="0" fontId="10" fillId="12" borderId="0" applyNumberFormat="0" applyBorder="0" applyAlignment="0" applyProtection="0"/>
    <xf numFmtId="0" fontId="4" fillId="0" borderId="0"/>
    <xf numFmtId="0" fontId="9" fillId="31" borderId="0" applyNumberFormat="0" applyBorder="0" applyAlignment="0" applyProtection="0"/>
    <xf numFmtId="0" fontId="9" fillId="26" borderId="0" applyNumberFormat="0" applyBorder="0" applyAlignment="0" applyProtection="0"/>
    <xf numFmtId="0" fontId="20" fillId="0" borderId="0">
      <alignment vertical="top"/>
    </xf>
    <xf numFmtId="0" fontId="20" fillId="50" borderId="50"/>
    <xf numFmtId="0" fontId="41" fillId="0" borderId="9" applyNumberFormat="0" applyFill="0" applyAlignment="0" applyProtection="0"/>
    <xf numFmtId="0" fontId="10" fillId="16" borderId="0" applyNumberFormat="0" applyBorder="0" applyAlignment="0" applyProtection="0"/>
    <xf numFmtId="0" fontId="20" fillId="0" borderId="0" applyFont="0" applyFill="0" applyBorder="0" applyAlignment="0" applyProtection="0"/>
    <xf numFmtId="0" fontId="20" fillId="0" borderId="0">
      <alignment vertical="top"/>
    </xf>
    <xf numFmtId="0" fontId="20" fillId="50" borderId="50"/>
    <xf numFmtId="9" fontId="4" fillId="0" borderId="0" applyFont="0" applyFill="0" applyBorder="0" applyAlignment="0" applyProtection="0"/>
    <xf numFmtId="0" fontId="4" fillId="0" borderId="0"/>
    <xf numFmtId="0" fontId="9" fillId="23" borderId="0" applyNumberFormat="0" applyBorder="0" applyAlignment="0" applyProtection="0"/>
    <xf numFmtId="164" fontId="62" fillId="0" borderId="0" applyFont="0" applyFill="0" applyBorder="0" applyAlignment="0" applyProtection="0"/>
    <xf numFmtId="0" fontId="4" fillId="0" borderId="0"/>
    <xf numFmtId="9" fontId="20" fillId="0" borderId="0" applyFont="0" applyFill="0" applyBorder="0" applyAlignment="0" applyProtection="0"/>
    <xf numFmtId="164" fontId="6" fillId="0" borderId="0" applyFont="0" applyFill="0" applyBorder="0" applyAlignment="0" applyProtection="0"/>
    <xf numFmtId="178" fontId="4" fillId="0" borderId="0" applyFont="0" applyFill="0" applyBorder="0" applyProtection="0">
      <alignment vertical="top"/>
    </xf>
    <xf numFmtId="173" fontId="20" fillId="0" borderId="0">
      <alignment vertical="top"/>
    </xf>
    <xf numFmtId="0" fontId="20" fillId="0" borderId="0" applyFont="0" applyFill="0" applyBorder="0" applyAlignment="0" applyProtection="0"/>
    <xf numFmtId="9" fontId="9" fillId="0" borderId="0" applyFont="0" applyFill="0" applyBorder="0" applyAlignment="0" applyProtection="0"/>
    <xf numFmtId="0" fontId="4" fillId="0" borderId="0"/>
    <xf numFmtId="9" fontId="6" fillId="0" borderId="0" applyFont="0" applyFill="0" applyBorder="0" applyAlignment="0" applyProtection="0"/>
    <xf numFmtId="0" fontId="10" fillId="20" borderId="0" applyNumberFormat="0" applyBorder="0" applyAlignment="0" applyProtection="0"/>
    <xf numFmtId="0" fontId="7" fillId="0" borderId="0"/>
    <xf numFmtId="0" fontId="9" fillId="11" borderId="0" applyNumberFormat="0" applyBorder="0" applyAlignment="0" applyProtection="0"/>
    <xf numFmtId="0" fontId="4" fillId="0" borderId="0"/>
    <xf numFmtId="0" fontId="27" fillId="41" borderId="50" applyNumberFormat="0" applyAlignment="0" applyProtection="0"/>
    <xf numFmtId="0" fontId="10" fillId="25" borderId="0" applyNumberFormat="0" applyBorder="0" applyAlignment="0" applyProtection="0"/>
    <xf numFmtId="175" fontId="20" fillId="0" borderId="0" applyFont="0" applyFill="0" applyBorder="0" applyProtection="0">
      <alignment vertical="top"/>
    </xf>
    <xf numFmtId="164" fontId="4" fillId="0" borderId="0" applyFont="0" applyFill="0" applyBorder="0" applyAlignment="0" applyProtection="0"/>
    <xf numFmtId="9" fontId="6" fillId="0" borderId="0" applyFont="0" applyFill="0" applyBorder="0" applyAlignment="0" applyProtection="0"/>
    <xf numFmtId="171" fontId="20" fillId="0" borderId="0" applyFont="0" applyFill="0" applyBorder="0" applyProtection="0">
      <alignment vertical="top"/>
    </xf>
    <xf numFmtId="164" fontId="4" fillId="0" borderId="0" applyFont="0" applyFill="0" applyBorder="0" applyAlignment="0" applyProtection="0"/>
    <xf numFmtId="0" fontId="62" fillId="0" borderId="0"/>
    <xf numFmtId="164" fontId="111" fillId="0" borderId="0" applyFont="0" applyFill="0" applyBorder="0" applyAlignment="0" applyProtection="0"/>
    <xf numFmtId="0" fontId="20" fillId="0" borderId="0" applyFont="0" applyFill="0" applyBorder="0" applyAlignment="0" applyProtection="0"/>
    <xf numFmtId="0" fontId="4" fillId="0" borderId="0"/>
    <xf numFmtId="178" fontId="4" fillId="0" borderId="0" applyFont="0" applyFill="0" applyBorder="0" applyProtection="0">
      <alignment vertical="top"/>
    </xf>
    <xf numFmtId="0" fontId="4" fillId="0" borderId="0"/>
    <xf numFmtId="0" fontId="20" fillId="66" borderId="0">
      <alignment vertical="top"/>
    </xf>
    <xf numFmtId="171" fontId="4" fillId="0" borderId="0" applyFont="0" applyFill="0" applyBorder="0" applyProtection="0">
      <alignment vertical="top"/>
    </xf>
    <xf numFmtId="0" fontId="20" fillId="0" borderId="0"/>
    <xf numFmtId="0" fontId="70" fillId="0" borderId="0" applyNumberFormat="0" applyFill="0" applyBorder="0" applyAlignment="0" applyProtection="0">
      <alignment vertical="top"/>
      <protection locked="0"/>
    </xf>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0" fontId="60" fillId="51" borderId="43" applyNumberFormat="0" applyAlignment="0" applyProtection="0"/>
    <xf numFmtId="0" fontId="71" fillId="34" borderId="43" applyNumberFormat="0" applyAlignment="0" applyProtection="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97">
    <xf numFmtId="0" fontId="0" fillId="0" borderId="0" xfId="0"/>
    <xf numFmtId="0" fontId="17" fillId="0" borderId="0" xfId="45"/>
    <xf numFmtId="0" fontId="39" fillId="0" borderId="0" xfId="0" applyFont="1"/>
    <xf numFmtId="0" fontId="47" fillId="0" borderId="0" xfId="0" applyFont="1" applyAlignment="1">
      <alignment vertical="center"/>
    </xf>
    <xf numFmtId="0" fontId="48" fillId="0" borderId="0" xfId="0" applyFont="1"/>
    <xf numFmtId="0" fontId="46" fillId="0" borderId="0" xfId="0" applyFont="1"/>
    <xf numFmtId="0" fontId="46" fillId="48" borderId="19" xfId="0" applyFont="1" applyFill="1" applyBorder="1"/>
    <xf numFmtId="0" fontId="46" fillId="48" borderId="20" xfId="0" applyFont="1" applyFill="1" applyBorder="1"/>
    <xf numFmtId="0" fontId="50" fillId="0" borderId="0" xfId="0" applyFont="1"/>
    <xf numFmtId="0" fontId="46" fillId="0" borderId="0" xfId="0" applyFont="1" applyAlignment="1">
      <alignment horizontal="center"/>
    </xf>
    <xf numFmtId="0" fontId="53" fillId="44" borderId="17" xfId="72" applyFont="1" applyFill="1" applyBorder="1" applyAlignment="1">
      <alignment horizontal="left" vertical="center"/>
    </xf>
    <xf numFmtId="0" fontId="7" fillId="0" borderId="0" xfId="0" applyFont="1"/>
    <xf numFmtId="0" fontId="7" fillId="0" borderId="0" xfId="0" applyFont="1" applyAlignment="1">
      <alignment horizontal="center"/>
    </xf>
    <xf numFmtId="0" fontId="7" fillId="0" borderId="0" xfId="0" applyFont="1" applyAlignment="1">
      <alignment horizontal="left" indent="1"/>
    </xf>
    <xf numFmtId="0" fontId="81" fillId="0" borderId="0" xfId="0" applyFont="1"/>
    <xf numFmtId="0" fontId="46" fillId="0" borderId="0" xfId="0" applyFont="1" applyAlignment="1">
      <alignment horizontal="left" indent="1"/>
    </xf>
    <xf numFmtId="0" fontId="7" fillId="0" borderId="0" xfId="0" applyFont="1" applyAlignment="1">
      <alignment horizontal="left"/>
    </xf>
    <xf numFmtId="0" fontId="20" fillId="0" borderId="0" xfId="0" applyFont="1" applyAlignment="1">
      <alignment horizontal="center" shrinkToFit="1"/>
    </xf>
    <xf numFmtId="0" fontId="7" fillId="0" borderId="0" xfId="0" applyFont="1" applyAlignment="1">
      <alignment horizontal="left" indent="2"/>
    </xf>
    <xf numFmtId="165" fontId="0" fillId="36" borderId="14" xfId="50" applyNumberFormat="1" applyFont="1"/>
    <xf numFmtId="167" fontId="7" fillId="0" borderId="0" xfId="0" applyNumberFormat="1" applyFont="1"/>
    <xf numFmtId="166" fontId="20" fillId="33" borderId="14" xfId="46" applyNumberFormat="1" applyFont="1"/>
    <xf numFmtId="0" fontId="46" fillId="0" borderId="0" xfId="0" applyFont="1" applyAlignment="1">
      <alignment horizontal="left"/>
    </xf>
    <xf numFmtId="0" fontId="53" fillId="0" borderId="0" xfId="72" applyFont="1" applyAlignment="1">
      <alignment horizontal="left" vertical="center"/>
    </xf>
    <xf numFmtId="0" fontId="83" fillId="0" borderId="0" xfId="0" applyFont="1"/>
    <xf numFmtId="0" fontId="85" fillId="48" borderId="20" xfId="0" applyFont="1" applyFill="1" applyBorder="1"/>
    <xf numFmtId="0" fontId="86" fillId="0" borderId="0" xfId="0" applyFont="1"/>
    <xf numFmtId="0" fontId="20" fillId="0" borderId="0" xfId="159"/>
    <xf numFmtId="0" fontId="55" fillId="0" borderId="0" xfId="159" applyFont="1"/>
    <xf numFmtId="0" fontId="55" fillId="49" borderId="20" xfId="159" applyFont="1" applyFill="1" applyBorder="1"/>
    <xf numFmtId="0" fontId="20" fillId="49" borderId="20" xfId="159" applyFill="1" applyBorder="1"/>
    <xf numFmtId="0" fontId="47" fillId="49" borderId="20" xfId="159" applyFont="1" applyFill="1" applyBorder="1"/>
    <xf numFmtId="0" fontId="20" fillId="0" borderId="0" xfId="159" applyAlignment="1">
      <alignment vertical="center"/>
    </xf>
    <xf numFmtId="0" fontId="55" fillId="0" borderId="0" xfId="159" applyFont="1" applyAlignment="1">
      <alignment vertical="center"/>
    </xf>
    <xf numFmtId="168" fontId="20" fillId="0" borderId="0" xfId="159" applyNumberFormat="1" applyAlignment="1">
      <alignment horizontal="right" vertical="center"/>
    </xf>
    <xf numFmtId="10" fontId="20" fillId="0" borderId="0" xfId="152" applyNumberFormat="1" applyAlignment="1">
      <alignment vertical="center"/>
    </xf>
    <xf numFmtId="0" fontId="20" fillId="0" borderId="0" xfId="159" applyAlignment="1">
      <alignment horizontal="left" vertical="center" indent="1"/>
    </xf>
    <xf numFmtId="168" fontId="20" fillId="0" borderId="0" xfId="159" applyNumberFormat="1" applyAlignment="1">
      <alignment horizontal="left" vertical="center"/>
    </xf>
    <xf numFmtId="168" fontId="20" fillId="47" borderId="36" xfId="159" applyNumberFormat="1" applyFill="1" applyBorder="1" applyAlignment="1" applyProtection="1">
      <alignment horizontal="right" vertical="center"/>
      <protection locked="0"/>
    </xf>
    <xf numFmtId="0" fontId="20" fillId="0" borderId="0" xfId="160" applyFont="1" applyAlignment="1">
      <alignment horizontal="left" vertical="center" indent="1"/>
    </xf>
    <xf numFmtId="1" fontId="47" fillId="0" borderId="0" xfId="152" applyNumberFormat="1" applyFont="1" applyAlignment="1">
      <alignment vertical="center"/>
    </xf>
    <xf numFmtId="0" fontId="47" fillId="0" borderId="0" xfId="160" applyFont="1" applyAlignment="1">
      <alignment vertical="center"/>
    </xf>
    <xf numFmtId="169" fontId="20" fillId="0" borderId="37" xfId="159" applyNumberFormat="1" applyBorder="1" applyAlignment="1">
      <alignment horizontal="right" vertical="center"/>
    </xf>
    <xf numFmtId="167" fontId="20" fillId="0" borderId="37" xfId="159" applyNumberFormat="1" applyBorder="1" applyAlignment="1">
      <alignment horizontal="right" vertical="center"/>
    </xf>
    <xf numFmtId="0" fontId="20" fillId="0" borderId="0" xfId="159" applyAlignment="1">
      <alignment shrinkToFit="1"/>
    </xf>
    <xf numFmtId="0" fontId="20" fillId="0" borderId="0" xfId="159" applyAlignment="1">
      <alignment horizontal="left" vertical="center"/>
    </xf>
    <xf numFmtId="169" fontId="20" fillId="0" borderId="0" xfId="159" applyNumberFormat="1" applyAlignment="1">
      <alignment horizontal="right"/>
    </xf>
    <xf numFmtId="165" fontId="20" fillId="46" borderId="36" xfId="159" applyNumberFormat="1" applyFill="1" applyBorder="1" applyAlignment="1">
      <alignment horizontal="right" vertical="center"/>
    </xf>
    <xf numFmtId="166" fontId="20" fillId="69" borderId="36" xfId="159" applyNumberFormat="1" applyFill="1" applyBorder="1" applyAlignment="1">
      <alignment horizontal="right"/>
    </xf>
    <xf numFmtId="0" fontId="20" fillId="0" borderId="0" xfId="159" applyAlignment="1">
      <alignment horizontal="right" vertical="center"/>
    </xf>
    <xf numFmtId="0" fontId="47" fillId="0" borderId="0" xfId="159" applyFont="1" applyAlignment="1">
      <alignment horizontal="left" vertical="center"/>
    </xf>
    <xf numFmtId="10" fontId="55" fillId="0" borderId="0" xfId="152" applyNumberFormat="1" applyFont="1" applyAlignment="1">
      <alignment vertical="center"/>
    </xf>
    <xf numFmtId="168" fontId="20" fillId="0" borderId="0" xfId="152" applyNumberFormat="1" applyAlignment="1">
      <alignment horizontal="center"/>
    </xf>
    <xf numFmtId="10" fontId="20" fillId="0" borderId="0" xfId="152" applyNumberFormat="1" applyAlignment="1">
      <alignment horizontal="left" vertical="center"/>
    </xf>
    <xf numFmtId="168" fontId="20" fillId="0" borderId="0" xfId="152" applyNumberFormat="1"/>
    <xf numFmtId="169" fontId="20" fillId="47" borderId="36" xfId="159" applyNumberFormat="1" applyFill="1" applyBorder="1" applyAlignment="1">
      <alignment horizontal="right" vertical="center"/>
    </xf>
    <xf numFmtId="49" fontId="48" fillId="45" borderId="38" xfId="160" applyNumberFormat="1" applyFont="1" applyFill="1" applyBorder="1" applyAlignment="1">
      <alignment horizontal="right" vertical="center"/>
    </xf>
    <xf numFmtId="165" fontId="20" fillId="46" borderId="36" xfId="160" applyNumberFormat="1" applyFont="1" applyFill="1" applyBorder="1" applyAlignment="1">
      <alignment horizontal="right" vertical="center"/>
    </xf>
    <xf numFmtId="0" fontId="7" fillId="0" borderId="0" xfId="160" applyFont="1"/>
    <xf numFmtId="1" fontId="20" fillId="0" borderId="0" xfId="152" applyNumberFormat="1" applyAlignment="1">
      <alignment vertical="center"/>
    </xf>
    <xf numFmtId="1" fontId="55" fillId="0" borderId="0" xfId="152" applyNumberFormat="1" applyFont="1" applyAlignment="1">
      <alignment vertical="center"/>
    </xf>
    <xf numFmtId="0" fontId="46" fillId="0" borderId="0" xfId="160" applyFont="1" applyAlignment="1">
      <alignment horizontal="center"/>
    </xf>
    <xf numFmtId="1" fontId="20" fillId="0" borderId="0" xfId="152" applyNumberFormat="1" applyAlignment="1">
      <alignment horizontal="left" vertical="center"/>
    </xf>
    <xf numFmtId="1" fontId="20" fillId="0" borderId="0" xfId="159" applyNumberFormat="1" applyAlignment="1" applyProtection="1">
      <alignment horizontal="right" vertical="center"/>
      <protection hidden="1"/>
    </xf>
    <xf numFmtId="1" fontId="55" fillId="0" borderId="0" xfId="159" applyNumberFormat="1" applyFont="1" applyAlignment="1" applyProtection="1">
      <alignment horizontal="right" vertical="center"/>
      <protection hidden="1"/>
    </xf>
    <xf numFmtId="1" fontId="47" fillId="0" borderId="0" xfId="159" applyNumberFormat="1" applyFont="1" applyAlignment="1" applyProtection="1">
      <alignment horizontal="right" vertical="center"/>
      <protection hidden="1"/>
    </xf>
    <xf numFmtId="1" fontId="55" fillId="0" borderId="0" xfId="159" applyNumberFormat="1" applyFont="1" applyAlignment="1" applyProtection="1">
      <alignment horizontal="left" vertical="center"/>
      <protection hidden="1"/>
    </xf>
    <xf numFmtId="1" fontId="49" fillId="0" borderId="0" xfId="159" applyNumberFormat="1" applyFont="1" applyAlignment="1">
      <alignment horizontal="left" vertical="center"/>
    </xf>
    <xf numFmtId="0" fontId="20" fillId="0" borderId="0" xfId="159" applyAlignment="1">
      <alignment horizontal="center" vertical="center" shrinkToFit="1"/>
    </xf>
    <xf numFmtId="0" fontId="20" fillId="0" borderId="0" xfId="159" applyAlignment="1">
      <alignment vertical="center" shrinkToFit="1"/>
    </xf>
    <xf numFmtId="0" fontId="20" fillId="0" borderId="0" xfId="159" applyAlignment="1">
      <alignment horizontal="left" vertical="center" shrinkToFit="1"/>
    </xf>
    <xf numFmtId="0" fontId="23" fillId="44" borderId="0" xfId="159" applyFont="1" applyFill="1" applyAlignment="1">
      <alignment vertical="center"/>
    </xf>
    <xf numFmtId="0" fontId="51" fillId="44" borderId="0" xfId="159" applyFont="1" applyFill="1" applyAlignment="1">
      <alignment horizontal="right" vertical="center"/>
    </xf>
    <xf numFmtId="0" fontId="0" fillId="0" borderId="0" xfId="0" applyAlignment="1">
      <alignment horizontal="left" vertical="top"/>
    </xf>
    <xf numFmtId="165" fontId="0" fillId="70" borderId="14" xfId="50" applyNumberFormat="1" applyFont="1" applyFill="1"/>
    <xf numFmtId="0" fontId="7" fillId="0" borderId="39" xfId="0" applyFont="1" applyBorder="1" applyAlignment="1">
      <alignment horizontal="left" vertical="top" wrapText="1"/>
    </xf>
    <xf numFmtId="0" fontId="20" fillId="0" borderId="39" xfId="0" applyFont="1" applyBorder="1" applyAlignment="1">
      <alignment horizontal="left" vertical="top" wrapText="1"/>
    </xf>
    <xf numFmtId="0" fontId="7" fillId="0" borderId="40" xfId="0" applyFont="1" applyBorder="1" applyAlignment="1">
      <alignment horizontal="left" vertical="top"/>
    </xf>
    <xf numFmtId="0" fontId="7" fillId="0" borderId="41" xfId="0" applyFont="1" applyBorder="1" applyAlignment="1">
      <alignment horizontal="left" vertical="top"/>
    </xf>
    <xf numFmtId="0" fontId="7" fillId="0" borderId="41" xfId="0" applyFont="1" applyBorder="1" applyAlignment="1">
      <alignment horizontal="left" vertical="top" wrapText="1"/>
    </xf>
    <xf numFmtId="0" fontId="88" fillId="0" borderId="39" xfId="0" applyFont="1" applyBorder="1" applyAlignment="1">
      <alignment horizontal="left" vertical="top"/>
    </xf>
    <xf numFmtId="0" fontId="7" fillId="0" borderId="0" xfId="0" applyFont="1" applyAlignment="1">
      <alignment horizontal="left" vertical="top"/>
    </xf>
    <xf numFmtId="0" fontId="0" fillId="50" borderId="0" xfId="0" applyFill="1"/>
    <xf numFmtId="0" fontId="7" fillId="33" borderId="14" xfId="46" applyFont="1"/>
    <xf numFmtId="167" fontId="20" fillId="47" borderId="14" xfId="46" applyNumberFormat="1" applyFont="1" applyFill="1"/>
    <xf numFmtId="167" fontId="20" fillId="33" borderId="14" xfId="46" applyNumberFormat="1" applyFont="1"/>
    <xf numFmtId="170" fontId="20" fillId="33" borderId="14" xfId="166" applyNumberFormat="1" applyFont="1" applyFill="1" applyBorder="1"/>
    <xf numFmtId="0" fontId="89" fillId="0" borderId="0" xfId="0" applyFont="1"/>
    <xf numFmtId="165" fontId="20" fillId="46" borderId="36" xfId="0" applyNumberFormat="1" applyFont="1" applyFill="1" applyBorder="1" applyAlignment="1">
      <alignment horizontal="right" vertical="center"/>
    </xf>
    <xf numFmtId="49" fontId="48" fillId="45" borderId="38" xfId="0" applyNumberFormat="1" applyFont="1" applyFill="1" applyBorder="1" applyAlignment="1">
      <alignment horizontal="right" vertical="center"/>
    </xf>
    <xf numFmtId="168" fontId="7" fillId="47" borderId="14" xfId="46" applyNumberFormat="1" applyFont="1" applyFill="1"/>
    <xf numFmtId="9" fontId="7" fillId="0" borderId="0" xfId="166" applyFont="1"/>
    <xf numFmtId="168" fontId="7" fillId="0" borderId="0" xfId="0" applyNumberFormat="1" applyFont="1"/>
    <xf numFmtId="0" fontId="7" fillId="0" borderId="36" xfId="0" applyFont="1" applyBorder="1"/>
    <xf numFmtId="0" fontId="20" fillId="0" borderId="0" xfId="0" applyFont="1" applyAlignment="1">
      <alignment horizontal="center"/>
    </xf>
    <xf numFmtId="0" fontId="20" fillId="0" borderId="0" xfId="0" applyFont="1"/>
    <xf numFmtId="0" fontId="34" fillId="0" borderId="0" xfId="0" applyFont="1"/>
    <xf numFmtId="170" fontId="7" fillId="0" borderId="0" xfId="166" applyNumberFormat="1" applyFont="1"/>
    <xf numFmtId="10" fontId="20" fillId="0" borderId="0" xfId="152" applyNumberFormat="1" applyAlignment="1">
      <alignment vertical="center" wrapText="1"/>
    </xf>
    <xf numFmtId="168" fontId="20" fillId="0" borderId="0" xfId="159" applyNumberFormat="1" applyAlignment="1" applyProtection="1">
      <alignment horizontal="right" vertical="center"/>
      <protection locked="0"/>
    </xf>
    <xf numFmtId="10" fontId="20" fillId="0" borderId="0" xfId="159" applyNumberFormat="1" applyAlignment="1">
      <alignment shrinkToFit="1"/>
    </xf>
    <xf numFmtId="10" fontId="20" fillId="0" borderId="0" xfId="159" applyNumberFormat="1" applyAlignment="1">
      <alignment horizontal="left" vertical="center"/>
    </xf>
    <xf numFmtId="0" fontId="53" fillId="44" borderId="42" xfId="72" applyFont="1" applyFill="1" applyBorder="1" applyAlignment="1">
      <alignment horizontal="left" vertical="center"/>
    </xf>
    <xf numFmtId="0" fontId="87" fillId="44" borderId="42" xfId="72" applyFont="1" applyFill="1" applyBorder="1" applyAlignment="1">
      <alignment horizontal="left" vertical="center"/>
    </xf>
    <xf numFmtId="1" fontId="44" fillId="0" borderId="42" xfId="0" applyNumberFormat="1" applyFont="1" applyBorder="1" applyAlignment="1">
      <alignment horizontal="center"/>
    </xf>
    <xf numFmtId="1" fontId="45" fillId="43" borderId="42" xfId="0" applyNumberFormat="1" applyFont="1" applyFill="1" applyBorder="1" applyAlignment="1">
      <alignment horizontal="center"/>
    </xf>
    <xf numFmtId="49" fontId="48" fillId="45" borderId="42" xfId="0" applyNumberFormat="1" applyFont="1" applyFill="1" applyBorder="1" applyAlignment="1">
      <alignment horizontal="right" vertical="center"/>
    </xf>
    <xf numFmtId="0" fontId="48" fillId="45" borderId="42" xfId="0" applyFont="1" applyFill="1" applyBorder="1" applyAlignment="1">
      <alignment horizontal="left" vertical="center"/>
    </xf>
    <xf numFmtId="0" fontId="49" fillId="45" borderId="42" xfId="0" applyFont="1" applyFill="1" applyBorder="1" applyAlignment="1">
      <alignment horizontal="left" vertical="center"/>
    </xf>
    <xf numFmtId="0" fontId="84" fillId="45" borderId="42" xfId="0" applyFont="1" applyFill="1" applyBorder="1" applyAlignment="1">
      <alignment horizontal="left" vertical="center"/>
    </xf>
    <xf numFmtId="0" fontId="48" fillId="45" borderId="42" xfId="0" applyFont="1" applyFill="1" applyBorder="1" applyAlignment="1">
      <alignment horizontal="center" vertical="center"/>
    </xf>
    <xf numFmtId="0" fontId="51" fillId="44" borderId="42" xfId="159" applyFont="1" applyFill="1" applyBorder="1" applyAlignment="1">
      <alignment vertical="center"/>
    </xf>
    <xf numFmtId="49" fontId="52" fillId="44" borderId="42" xfId="159" applyNumberFormat="1" applyFont="1" applyFill="1" applyBorder="1"/>
    <xf numFmtId="0" fontId="53" fillId="44" borderId="42" xfId="159" applyFont="1" applyFill="1" applyBorder="1" applyAlignment="1">
      <alignment horizontal="left" vertical="center"/>
    </xf>
    <xf numFmtId="0" fontId="51" fillId="44" borderId="42" xfId="159" applyFont="1" applyFill="1" applyBorder="1" applyAlignment="1">
      <alignment horizontal="right" vertical="center"/>
    </xf>
    <xf numFmtId="1" fontId="54" fillId="44" borderId="42" xfId="159" applyNumberFormat="1" applyFont="1" applyFill="1" applyBorder="1" applyAlignment="1">
      <alignment horizontal="left" vertical="center"/>
    </xf>
    <xf numFmtId="1" fontId="44" fillId="0" borderId="42" xfId="160" applyNumberFormat="1" applyFont="1" applyBorder="1" applyAlignment="1">
      <alignment horizontal="center"/>
    </xf>
    <xf numFmtId="1" fontId="45" fillId="43" borderId="42" xfId="160" applyNumberFormat="1" applyFont="1" applyFill="1" applyBorder="1" applyAlignment="1">
      <alignment horizontal="center"/>
    </xf>
    <xf numFmtId="49" fontId="48" fillId="45" borderId="42" xfId="160" applyNumberFormat="1" applyFont="1" applyFill="1" applyBorder="1" applyAlignment="1">
      <alignment horizontal="right" vertical="center"/>
    </xf>
    <xf numFmtId="0" fontId="48" fillId="45" borderId="42" xfId="160" applyFont="1" applyFill="1" applyBorder="1" applyAlignment="1">
      <alignment horizontal="left" vertical="center"/>
    </xf>
    <xf numFmtId="0" fontId="49" fillId="45" borderId="42" xfId="160" applyFont="1" applyFill="1" applyBorder="1" applyAlignment="1">
      <alignment horizontal="left" vertical="center"/>
    </xf>
    <xf numFmtId="167" fontId="48" fillId="45" borderId="42" xfId="0" applyNumberFormat="1" applyFont="1" applyFill="1" applyBorder="1" applyAlignment="1">
      <alignment horizontal="left" vertical="center"/>
    </xf>
    <xf numFmtId="0" fontId="43" fillId="44" borderId="42" xfId="0" applyFont="1" applyFill="1" applyBorder="1" applyAlignment="1">
      <alignment horizontal="left" vertical="center"/>
    </xf>
    <xf numFmtId="0" fontId="82" fillId="44" borderId="42" xfId="0" applyFont="1" applyFill="1" applyBorder="1" applyAlignment="1">
      <alignment horizontal="left" vertical="center"/>
    </xf>
    <xf numFmtId="0" fontId="62" fillId="0" borderId="0" xfId="168" applyAlignment="1">
      <alignment vertical="top"/>
    </xf>
    <xf numFmtId="0" fontId="62" fillId="71" borderId="0" xfId="168" applyFill="1" applyAlignment="1">
      <alignment vertical="top"/>
    </xf>
    <xf numFmtId="172" fontId="90" fillId="0" borderId="0" xfId="168" applyNumberFormat="1" applyFont="1" applyAlignment="1">
      <alignment vertical="top"/>
    </xf>
    <xf numFmtId="172" fontId="62" fillId="0" borderId="0" xfId="168" applyNumberFormat="1" applyAlignment="1">
      <alignment vertical="top"/>
    </xf>
    <xf numFmtId="0" fontId="39" fillId="71" borderId="0" xfId="0" applyFont="1" applyFill="1"/>
    <xf numFmtId="3" fontId="0" fillId="0" borderId="0" xfId="0" applyNumberFormat="1"/>
    <xf numFmtId="10" fontId="0" fillId="0" borderId="0" xfId="0" applyNumberFormat="1"/>
    <xf numFmtId="172" fontId="0" fillId="0" borderId="0" xfId="0" applyNumberFormat="1"/>
    <xf numFmtId="4" fontId="0" fillId="0" borderId="0" xfId="0" applyNumberFormat="1"/>
    <xf numFmtId="173" fontId="0" fillId="0" borderId="0" xfId="0" applyNumberFormat="1"/>
    <xf numFmtId="166" fontId="20" fillId="47" borderId="14" xfId="46" applyNumberFormat="1" applyFont="1" applyFill="1"/>
    <xf numFmtId="0" fontId="7" fillId="33" borderId="14" xfId="46" applyFont="1" applyAlignment="1">
      <alignment horizontal="center" vertical="center"/>
    </xf>
    <xf numFmtId="0" fontId="7" fillId="47" borderId="14" xfId="46" applyFont="1" applyFill="1" applyAlignment="1">
      <alignment horizontal="center" vertical="center"/>
    </xf>
    <xf numFmtId="10" fontId="62" fillId="0" borderId="0" xfId="168" applyNumberFormat="1" applyAlignment="1">
      <alignment vertical="top"/>
    </xf>
    <xf numFmtId="1" fontId="62" fillId="0" borderId="0" xfId="168" applyNumberFormat="1" applyAlignment="1">
      <alignment vertical="top"/>
    </xf>
    <xf numFmtId="0" fontId="91" fillId="0" borderId="0" xfId="0" applyFont="1"/>
    <xf numFmtId="0" fontId="62" fillId="0" borderId="0" xfId="168" applyFill="1" applyAlignment="1">
      <alignment vertical="top"/>
    </xf>
    <xf numFmtId="10" fontId="90" fillId="0" borderId="0" xfId="168" applyNumberFormat="1" applyFont="1" applyAlignment="1">
      <alignment vertical="top"/>
    </xf>
    <xf numFmtId="0" fontId="4" fillId="0" borderId="0" xfId="10981" applyFill="1" applyBorder="1" applyAlignment="1">
      <alignment vertical="top"/>
    </xf>
    <xf numFmtId="0" fontId="4" fillId="0" borderId="0" xfId="10981" applyFont="1" applyFill="1" applyAlignment="1"/>
    <xf numFmtId="0" fontId="4" fillId="0" borderId="0" xfId="11018" applyFill="1" applyAlignment="1">
      <alignment vertical="top"/>
    </xf>
    <xf numFmtId="1" fontId="7" fillId="47" borderId="14" xfId="46" applyNumberFormat="1" applyFont="1" applyFill="1"/>
    <xf numFmtId="0" fontId="39" fillId="93" borderId="0" xfId="0" applyFont="1" applyFill="1"/>
    <xf numFmtId="167" fontId="7" fillId="0" borderId="0" xfId="0" applyNumberFormat="1" applyFont="1" applyFill="1"/>
    <xf numFmtId="0" fontId="0" fillId="0" borderId="0" xfId="0" applyFill="1"/>
    <xf numFmtId="0" fontId="7" fillId="0" borderId="0" xfId="0" applyFont="1" applyFill="1" applyAlignment="1">
      <alignment horizontal="left" indent="1"/>
    </xf>
    <xf numFmtId="170" fontId="7" fillId="0" borderId="0" xfId="166" applyNumberFormat="1" applyFont="1" applyFill="1"/>
    <xf numFmtId="0" fontId="7" fillId="0" borderId="0" xfId="0" applyFont="1" applyFill="1"/>
    <xf numFmtId="0" fontId="7" fillId="0" borderId="0" xfId="0" applyFont="1" applyFill="1" applyAlignment="1">
      <alignment horizontal="left" indent="2"/>
    </xf>
    <xf numFmtId="0" fontId="7" fillId="0" borderId="0" xfId="0" applyFont="1" applyFill="1" applyAlignment="1">
      <alignment horizontal="center"/>
    </xf>
    <xf numFmtId="0" fontId="86" fillId="0" borderId="0" xfId="0" applyFont="1" applyFill="1"/>
    <xf numFmtId="0" fontId="50" fillId="0" borderId="0" xfId="0" applyFont="1" applyFill="1"/>
    <xf numFmtId="0" fontId="39" fillId="0" borderId="0" xfId="0" applyFont="1" applyFill="1"/>
    <xf numFmtId="0" fontId="7" fillId="0" borderId="51" xfId="0" applyFont="1" applyBorder="1" applyAlignment="1">
      <alignment horizontal="left" vertical="top"/>
    </xf>
    <xf numFmtId="0" fontId="7" fillId="0" borderId="52" xfId="0" applyFont="1" applyBorder="1" applyAlignment="1">
      <alignment horizontal="left" vertical="top" wrapText="1"/>
    </xf>
    <xf numFmtId="0" fontId="7" fillId="0" borderId="53" xfId="0" applyFont="1" applyBorder="1" applyAlignment="1">
      <alignment horizontal="left" vertical="top"/>
    </xf>
    <xf numFmtId="0" fontId="7" fillId="0" borderId="52" xfId="0" applyFont="1" applyBorder="1" applyAlignment="1">
      <alignment horizontal="left" vertical="top"/>
    </xf>
    <xf numFmtId="0" fontId="7" fillId="0" borderId="53" xfId="0" applyFont="1" applyBorder="1" applyAlignment="1">
      <alignment horizontal="left" vertical="top" wrapText="1"/>
    </xf>
    <xf numFmtId="0" fontId="7" fillId="0" borderId="52" xfId="0" applyFont="1" applyFill="1" applyBorder="1" applyAlignment="1">
      <alignment horizontal="left" vertical="top"/>
    </xf>
    <xf numFmtId="0" fontId="7" fillId="0" borderId="52" xfId="0" applyFont="1" applyFill="1" applyBorder="1" applyAlignment="1">
      <alignment horizontal="left" vertical="top" wrapText="1"/>
    </xf>
    <xf numFmtId="0" fontId="7" fillId="0" borderId="39" xfId="0" applyFont="1" applyFill="1" applyBorder="1" applyAlignment="1">
      <alignment horizontal="left" vertical="top"/>
    </xf>
    <xf numFmtId="0" fontId="7" fillId="0" borderId="39" xfId="0" applyFont="1" applyFill="1" applyBorder="1" applyAlignment="1">
      <alignment horizontal="left" vertical="top" wrapText="1"/>
    </xf>
    <xf numFmtId="0" fontId="120" fillId="0" borderId="0" xfId="11032" applyFont="1" applyAlignment="1">
      <alignment vertical="center"/>
    </xf>
    <xf numFmtId="0" fontId="7" fillId="0" borderId="0" xfId="11038" quotePrefix="1" applyFont="1" applyFill="1" applyBorder="1" applyAlignment="1"/>
    <xf numFmtId="3" fontId="0" fillId="50" borderId="0" xfId="0" applyNumberFormat="1" applyFill="1"/>
    <xf numFmtId="10" fontId="0" fillId="50" borderId="0" xfId="0" applyNumberFormat="1" applyFill="1"/>
    <xf numFmtId="172" fontId="0" fillId="50" borderId="0" xfId="0" applyNumberFormat="1" applyFill="1"/>
    <xf numFmtId="4" fontId="0" fillId="50" borderId="0" xfId="0" applyNumberFormat="1" applyFill="1"/>
    <xf numFmtId="173" fontId="0" fillId="50" borderId="0" xfId="0" applyNumberFormat="1" applyFill="1"/>
    <xf numFmtId="0" fontId="83" fillId="0" borderId="0" xfId="0" applyFont="1" applyFill="1"/>
    <xf numFmtId="0" fontId="119" fillId="0" borderId="0" xfId="0" applyNumberFormat="1" applyFont="1" applyFill="1" applyAlignment="1">
      <alignment horizontal="left" indent="1"/>
    </xf>
    <xf numFmtId="0" fontId="46" fillId="0" borderId="0" xfId="0" applyFont="1" applyFill="1"/>
    <xf numFmtId="0" fontId="46" fillId="0" borderId="0" xfId="0" applyFont="1" applyFill="1" applyAlignment="1">
      <alignment horizontal="left"/>
    </xf>
    <xf numFmtId="0" fontId="46" fillId="0" borderId="0" xfId="0" applyFont="1" applyFill="1" applyAlignment="1">
      <alignment horizontal="left" indent="1"/>
    </xf>
    <xf numFmtId="0" fontId="7" fillId="0" borderId="42" xfId="0" applyFont="1" applyFill="1" applyBorder="1" applyAlignment="1">
      <alignment horizontal="left" vertical="top"/>
    </xf>
    <xf numFmtId="0" fontId="7" fillId="0" borderId="42" xfId="0" applyFont="1" applyFill="1" applyBorder="1" applyAlignment="1">
      <alignment horizontal="left" vertical="top" wrapText="1"/>
    </xf>
    <xf numFmtId="185" fontId="0" fillId="50" borderId="0" xfId="0" applyNumberFormat="1" applyFill="1"/>
    <xf numFmtId="0" fontId="7" fillId="0" borderId="0" xfId="0" applyFont="1" applyAlignment="1">
      <alignment vertical="top"/>
    </xf>
    <xf numFmtId="0" fontId="0" fillId="0" borderId="0" xfId="0" applyAlignment="1">
      <alignment vertical="top"/>
    </xf>
    <xf numFmtId="0" fontId="0" fillId="50" borderId="0" xfId="0" applyFill="1" applyAlignment="1">
      <alignment vertical="top"/>
    </xf>
    <xf numFmtId="17" fontId="7" fillId="0" borderId="0" xfId="0" applyNumberFormat="1" applyFont="1" applyAlignment="1">
      <alignment vertical="top"/>
    </xf>
    <xf numFmtId="17" fontId="7" fillId="0" borderId="0" xfId="0" applyNumberFormat="1" applyFont="1" applyFill="1" applyAlignment="1">
      <alignment vertical="top"/>
    </xf>
    <xf numFmtId="0" fontId="0" fillId="0" borderId="0" xfId="0" applyFill="1" applyAlignment="1">
      <alignment vertical="top"/>
    </xf>
    <xf numFmtId="0" fontId="107" fillId="83" borderId="54" xfId="147" applyFont="1" applyFill="1" applyBorder="1" applyAlignment="1">
      <alignment horizontal="center" vertical="center" wrapText="1"/>
    </xf>
    <xf numFmtId="172" fontId="0" fillId="94" borderId="0" xfId="0" applyNumberFormat="1" applyFill="1"/>
    <xf numFmtId="0" fontId="50" fillId="0" borderId="0" xfId="0" quotePrefix="1" applyFont="1" applyFill="1" applyAlignment="1">
      <alignment horizontal="right"/>
    </xf>
    <xf numFmtId="167" fontId="7" fillId="0" borderId="0" xfId="0" quotePrefix="1" applyNumberFormat="1" applyFont="1"/>
    <xf numFmtId="167" fontId="7" fillId="94" borderId="0" xfId="0" applyNumberFormat="1" applyFont="1" applyFill="1"/>
    <xf numFmtId="0" fontId="7" fillId="94" borderId="42" xfId="0" applyFont="1" applyFill="1" applyBorder="1" applyAlignment="1">
      <alignment horizontal="left" vertical="top"/>
    </xf>
    <xf numFmtId="0" fontId="7" fillId="94" borderId="42" xfId="0" applyFont="1" applyFill="1" applyBorder="1" applyAlignment="1">
      <alignment horizontal="left" vertical="top" wrapText="1"/>
    </xf>
    <xf numFmtId="0" fontId="20" fillId="94" borderId="0" xfId="0" applyFont="1" applyFill="1"/>
    <xf numFmtId="168" fontId="20" fillId="0" borderId="0" xfId="159" applyNumberFormat="1" applyFill="1" applyAlignment="1">
      <alignment horizontal="right" vertical="center"/>
    </xf>
    <xf numFmtId="17" fontId="7" fillId="94" borderId="0" xfId="0" applyNumberFormat="1" applyFont="1" applyFill="1" applyAlignment="1">
      <alignment vertical="top"/>
    </xf>
  </cellXfs>
  <cellStyles count="11041">
    <cellStyle name="%" xfId="74"/>
    <cellStyle name="% 2" xfId="11010"/>
    <cellStyle name="% 3" xfId="5636"/>
    <cellStyle name="% 4" xfId="5675"/>
    <cellStyle name="% 5" xfId="5622"/>
    <cellStyle name="]_x000d__x000a_Zoomed=1_x000d__x000a_Row=0_x000d__x000a_Column=0_x000d__x000a_Height=0_x000d__x000a_Width=0_x000d__x000a_FontName=FoxFont_x000d__x000a_FontStyle=0_x000d__x000a_FontSize=9_x000d__x000a_PrtFontName=FoxPrin" xfId="84"/>
    <cellStyle name="20% - Accent1" xfId="17" builtinId="30" customBuiltin="1"/>
    <cellStyle name="20% - Accent1 2" xfId="85"/>
    <cellStyle name="20% - Accent1 3" xfId="8316"/>
    <cellStyle name="20% - Accent2" xfId="21" builtinId="34" customBuiltin="1"/>
    <cellStyle name="20% - Accent2 2" xfId="86"/>
    <cellStyle name="20% - Accent2 3" xfId="10790"/>
    <cellStyle name="20% - Accent3" xfId="25" builtinId="38" customBuiltin="1"/>
    <cellStyle name="20% - Accent3 2" xfId="87"/>
    <cellStyle name="20% - Accent3 3" xfId="10968"/>
    <cellStyle name="20% - Accent4" xfId="29" builtinId="42" customBuiltin="1"/>
    <cellStyle name="20% - Accent4 2" xfId="88"/>
    <cellStyle name="20% - Accent4 3" xfId="10975"/>
    <cellStyle name="20% - Accent5" xfId="33" builtinId="46" customBuiltin="1"/>
    <cellStyle name="20% - Accent5 2" xfId="89"/>
    <cellStyle name="20% - Accent5 3" xfId="10983"/>
    <cellStyle name="20% - Accent6" xfId="37" builtinId="50" customBuiltin="1"/>
    <cellStyle name="20% - Accent6 2" xfId="90"/>
    <cellStyle name="20% - Accent6 3" xfId="10969"/>
    <cellStyle name="40% - Accent1" xfId="18" builtinId="31" customBuiltin="1"/>
    <cellStyle name="40% - Accent1 2" xfId="91"/>
    <cellStyle name="40% - Accent1 3" xfId="11006"/>
    <cellStyle name="40% - Accent2" xfId="22" builtinId="35" customBuiltin="1"/>
    <cellStyle name="40% - Accent2 2" xfId="92"/>
    <cellStyle name="40% - Accent2 3" xfId="5668"/>
    <cellStyle name="40% - Accent3" xfId="26" builtinId="39" customBuiltin="1"/>
    <cellStyle name="40% - Accent3 2" xfId="93"/>
    <cellStyle name="40% - Accent3 3" xfId="10977"/>
    <cellStyle name="40% - Accent4" xfId="30" builtinId="43" customBuiltin="1"/>
    <cellStyle name="40% - Accent4 2" xfId="94"/>
    <cellStyle name="40% - Accent4 3" xfId="10993"/>
    <cellStyle name="40% - Accent5" xfId="34" builtinId="47" customBuiltin="1"/>
    <cellStyle name="40% - Accent5 2" xfId="95"/>
    <cellStyle name="40% - Accent5 3" xfId="10974"/>
    <cellStyle name="40% - Accent6" xfId="38" builtinId="51" customBuiltin="1"/>
    <cellStyle name="40% - Accent6 2" xfId="96"/>
    <cellStyle name="40% - Accent6 3" xfId="10982"/>
    <cellStyle name="60% - Accent1" xfId="19" builtinId="32" customBuiltin="1"/>
    <cellStyle name="60% - Accent1 2" xfId="97"/>
    <cellStyle name="60% - Accent1 3" xfId="10980"/>
    <cellStyle name="60% - Accent2" xfId="23" builtinId="36" customBuiltin="1"/>
    <cellStyle name="60% - Accent2 2" xfId="98"/>
    <cellStyle name="60% - Accent2 3" xfId="10987"/>
    <cellStyle name="60% - Accent3" xfId="27" builtinId="40" customBuiltin="1"/>
    <cellStyle name="60% - Accent3 2" xfId="99"/>
    <cellStyle name="60% - Accent3 3" xfId="11004"/>
    <cellStyle name="60% - Accent4" xfId="31" builtinId="44" customBuiltin="1"/>
    <cellStyle name="60% - Accent4 2" xfId="100"/>
    <cellStyle name="60% - Accent4 3" xfId="10972"/>
    <cellStyle name="60% - Accent5" xfId="35" builtinId="48" customBuiltin="1"/>
    <cellStyle name="60% - Accent5 2" xfId="101"/>
    <cellStyle name="60% - Accent5 3" xfId="10973"/>
    <cellStyle name="60% - Accent6" xfId="39" builtinId="52" customBuiltin="1"/>
    <cellStyle name="60% - Accent6 2" xfId="102"/>
    <cellStyle name="60% - Accent6 3" xfId="10971"/>
    <cellStyle name="Accent1" xfId="16" builtinId="29" customBuiltin="1"/>
    <cellStyle name="Accent1 2" xfId="103"/>
    <cellStyle name="Accent1 3" xfId="5663"/>
    <cellStyle name="Accent2" xfId="20" builtinId="33" customBuiltin="1"/>
    <cellStyle name="Accent2 2" xfId="104"/>
    <cellStyle name="Accent2 3" xfId="5658"/>
    <cellStyle name="Accent3" xfId="24" builtinId="37" customBuiltin="1"/>
    <cellStyle name="Accent3 2" xfId="105"/>
    <cellStyle name="Accent3 3" xfId="5662"/>
    <cellStyle name="Accent4" xfId="28" builtinId="41" customBuiltin="1"/>
    <cellStyle name="Accent4 2" xfId="106"/>
    <cellStyle name="Accent4 3" xfId="10976"/>
    <cellStyle name="Accent5" xfId="32" builtinId="45" customBuiltin="1"/>
    <cellStyle name="Accent5 2" xfId="107"/>
    <cellStyle name="Accent5 3" xfId="11009"/>
    <cellStyle name="Accent6" xfId="36" builtinId="49" customBuiltin="1"/>
    <cellStyle name="Accent6 2" xfId="108"/>
    <cellStyle name="Accent6 3" xfId="5638"/>
    <cellStyle name="Att1" xfId="109"/>
    <cellStyle name="Att1 2" xfId="110"/>
    <cellStyle name="Att1 2 2" xfId="378"/>
    <cellStyle name="Att1 3" xfId="111"/>
    <cellStyle name="Att1 3 2" xfId="379"/>
    <cellStyle name="Att1 3 3" xfId="380"/>
    <cellStyle name="Att1 4" xfId="381"/>
    <cellStyle name="Att1 4 2" xfId="382"/>
    <cellStyle name="Att1 4 3" xfId="383"/>
    <cellStyle name="Bad" xfId="6" builtinId="27" customBuiltin="1"/>
    <cellStyle name="Bad 2" xfId="112"/>
    <cellStyle name="Bad 3" xfId="8142"/>
    <cellStyle name="BM CheckSum" xfId="40"/>
    <cellStyle name="BM CheckSum 2" xfId="1097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113"/>
    <cellStyle name="boldbluetxt_green" xfId="114"/>
    <cellStyle name="box" xfId="115"/>
    <cellStyle name="box 2" xfId="116"/>
    <cellStyle name="box 3" xfId="117"/>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alculation 2" xfId="118"/>
    <cellStyle name="Calculation 2 2" xfId="11028"/>
    <cellStyle name="Calculation 2 3" xfId="203"/>
    <cellStyle name="Calculation 3" xfId="8139"/>
    <cellStyle name="Check Cell" xfId="12" builtinId="23" customBuiltin="1"/>
    <cellStyle name="Check Cell 2" xfId="119"/>
    <cellStyle name="Check Cell 3" xfId="8140"/>
    <cellStyle name="Column 1" xfId="199"/>
    <cellStyle name="Column 2 + 3" xfId="200"/>
    <cellStyle name="Column 4" xfId="201"/>
    <cellStyle name="Comma 10" xfId="2840"/>
    <cellStyle name="Comma 10 2" xfId="5513"/>
    <cellStyle name="Comma 10 2 2" xfId="10843"/>
    <cellStyle name="Comma 10 3" xfId="8202"/>
    <cellStyle name="Comma 11" xfId="222"/>
    <cellStyle name="Comma 11 2" xfId="2955"/>
    <cellStyle name="Comma 11 2 2" xfId="8315"/>
    <cellStyle name="Comma 11 3" xfId="5657"/>
    <cellStyle name="Comma 12" xfId="172"/>
    <cellStyle name="Comma 12 2" xfId="5634"/>
    <cellStyle name="Comma 13" xfId="5623"/>
    <cellStyle name="Comma 14" xfId="10997"/>
    <cellStyle name="Comma 2" xfId="75"/>
    <cellStyle name="Comma 2 10" xfId="385"/>
    <cellStyle name="Comma 2 10 2" xfId="386"/>
    <cellStyle name="Comma 2 10 2 2" xfId="387"/>
    <cellStyle name="Comma 2 10 2 2 2" xfId="3087"/>
    <cellStyle name="Comma 2 10 2 2 2 2" xfId="8429"/>
    <cellStyle name="Comma 2 10 2 2 3" xfId="5781"/>
    <cellStyle name="Comma 2 10 2 3" xfId="3086"/>
    <cellStyle name="Comma 2 10 2 3 2" xfId="8428"/>
    <cellStyle name="Comma 2 10 2 4" xfId="5780"/>
    <cellStyle name="Comma 2 10 3" xfId="388"/>
    <cellStyle name="Comma 2 10 3 2" xfId="3088"/>
    <cellStyle name="Comma 2 10 3 2 2" xfId="8430"/>
    <cellStyle name="Comma 2 10 3 3" xfId="5782"/>
    <cellStyle name="Comma 2 10 4" xfId="389"/>
    <cellStyle name="Comma 2 10 4 2" xfId="3089"/>
    <cellStyle name="Comma 2 10 4 2 2" xfId="8431"/>
    <cellStyle name="Comma 2 10 4 3" xfId="5783"/>
    <cellStyle name="Comma 2 10 5" xfId="3085"/>
    <cellStyle name="Comma 2 10 5 2" xfId="8427"/>
    <cellStyle name="Comma 2 10 6" xfId="5779"/>
    <cellStyle name="Comma 2 11" xfId="390"/>
    <cellStyle name="Comma 2 11 2" xfId="391"/>
    <cellStyle name="Comma 2 11 2 2" xfId="392"/>
    <cellStyle name="Comma 2 11 2 2 2" xfId="3092"/>
    <cellStyle name="Comma 2 11 2 2 2 2" xfId="8434"/>
    <cellStyle name="Comma 2 11 2 2 3" xfId="5786"/>
    <cellStyle name="Comma 2 11 2 3" xfId="3091"/>
    <cellStyle name="Comma 2 11 2 3 2" xfId="8433"/>
    <cellStyle name="Comma 2 11 2 4" xfId="5785"/>
    <cellStyle name="Comma 2 11 3" xfId="393"/>
    <cellStyle name="Comma 2 11 3 2" xfId="3093"/>
    <cellStyle name="Comma 2 11 3 2 2" xfId="8435"/>
    <cellStyle name="Comma 2 11 3 3" xfId="5787"/>
    <cellStyle name="Comma 2 11 4" xfId="394"/>
    <cellStyle name="Comma 2 11 4 2" xfId="3094"/>
    <cellStyle name="Comma 2 11 4 2 2" xfId="8436"/>
    <cellStyle name="Comma 2 11 4 3" xfId="5788"/>
    <cellStyle name="Comma 2 11 5" xfId="3090"/>
    <cellStyle name="Comma 2 11 5 2" xfId="8432"/>
    <cellStyle name="Comma 2 11 6" xfId="5784"/>
    <cellStyle name="Comma 2 12" xfId="395"/>
    <cellStyle name="Comma 2 12 2" xfId="396"/>
    <cellStyle name="Comma 2 12 2 2" xfId="397"/>
    <cellStyle name="Comma 2 12 2 2 2" xfId="3097"/>
    <cellStyle name="Comma 2 12 2 2 2 2" xfId="8439"/>
    <cellStyle name="Comma 2 12 2 2 3" xfId="5791"/>
    <cellStyle name="Comma 2 12 2 3" xfId="3096"/>
    <cellStyle name="Comma 2 12 2 3 2" xfId="8438"/>
    <cellStyle name="Comma 2 12 2 4" xfId="5790"/>
    <cellStyle name="Comma 2 12 3" xfId="398"/>
    <cellStyle name="Comma 2 12 3 2" xfId="3098"/>
    <cellStyle name="Comma 2 12 3 2 2" xfId="8440"/>
    <cellStyle name="Comma 2 12 3 3" xfId="5792"/>
    <cellStyle name="Comma 2 12 4" xfId="399"/>
    <cellStyle name="Comma 2 12 4 2" xfId="3099"/>
    <cellStyle name="Comma 2 12 4 2 2" xfId="8441"/>
    <cellStyle name="Comma 2 12 4 3" xfId="5793"/>
    <cellStyle name="Comma 2 12 5" xfId="3095"/>
    <cellStyle name="Comma 2 12 5 2" xfId="8437"/>
    <cellStyle name="Comma 2 12 6" xfId="5789"/>
    <cellStyle name="Comma 2 13" xfId="400"/>
    <cellStyle name="Comma 2 13 2" xfId="401"/>
    <cellStyle name="Comma 2 13 2 2" xfId="402"/>
    <cellStyle name="Comma 2 13 2 2 2" xfId="3102"/>
    <cellStyle name="Comma 2 13 2 2 2 2" xfId="8444"/>
    <cellStyle name="Comma 2 13 2 2 3" xfId="5796"/>
    <cellStyle name="Comma 2 13 2 3" xfId="3101"/>
    <cellStyle name="Comma 2 13 2 3 2" xfId="8443"/>
    <cellStyle name="Comma 2 13 2 4" xfId="5795"/>
    <cellStyle name="Comma 2 13 3" xfId="403"/>
    <cellStyle name="Comma 2 13 3 2" xfId="3103"/>
    <cellStyle name="Comma 2 13 3 2 2" xfId="8445"/>
    <cellStyle name="Comma 2 13 3 3" xfId="5797"/>
    <cellStyle name="Comma 2 13 4" xfId="404"/>
    <cellStyle name="Comma 2 13 4 2" xfId="3104"/>
    <cellStyle name="Comma 2 13 4 2 2" xfId="8446"/>
    <cellStyle name="Comma 2 13 4 3" xfId="5798"/>
    <cellStyle name="Comma 2 13 5" xfId="3100"/>
    <cellStyle name="Comma 2 13 5 2" xfId="8442"/>
    <cellStyle name="Comma 2 13 6" xfId="5794"/>
    <cellStyle name="Comma 2 14" xfId="405"/>
    <cellStyle name="Comma 2 14 2" xfId="406"/>
    <cellStyle name="Comma 2 14 2 2" xfId="3106"/>
    <cellStyle name="Comma 2 14 2 2 2" xfId="8448"/>
    <cellStyle name="Comma 2 14 2 3" xfId="5800"/>
    <cellStyle name="Comma 2 14 3" xfId="407"/>
    <cellStyle name="Comma 2 14 3 2" xfId="3107"/>
    <cellStyle name="Comma 2 14 3 2 2" xfId="8449"/>
    <cellStyle name="Comma 2 14 3 3" xfId="5801"/>
    <cellStyle name="Comma 2 14 4" xfId="3105"/>
    <cellStyle name="Comma 2 14 4 2" xfId="8447"/>
    <cellStyle name="Comma 2 14 5" xfId="5799"/>
    <cellStyle name="Comma 2 15" xfId="408"/>
    <cellStyle name="Comma 2 15 2" xfId="409"/>
    <cellStyle name="Comma 2 15 2 2" xfId="3109"/>
    <cellStyle name="Comma 2 15 2 2 2" xfId="8451"/>
    <cellStyle name="Comma 2 15 2 3" xfId="5803"/>
    <cellStyle name="Comma 2 15 3" xfId="3108"/>
    <cellStyle name="Comma 2 15 3 2" xfId="8450"/>
    <cellStyle name="Comma 2 15 4" xfId="5802"/>
    <cellStyle name="Comma 2 16" xfId="410"/>
    <cellStyle name="Comma 2 16 2" xfId="3110"/>
    <cellStyle name="Comma 2 16 2 2" xfId="8452"/>
    <cellStyle name="Comma 2 16 3" xfId="5804"/>
    <cellStyle name="Comma 2 17" xfId="411"/>
    <cellStyle name="Comma 2 17 2" xfId="3111"/>
    <cellStyle name="Comma 2 17 2 2" xfId="8453"/>
    <cellStyle name="Comma 2 17 3" xfId="5805"/>
    <cellStyle name="Comma 2 18" xfId="412"/>
    <cellStyle name="Comma 2 18 2" xfId="3112"/>
    <cellStyle name="Comma 2 18 2 2" xfId="8454"/>
    <cellStyle name="Comma 2 18 3" xfId="5806"/>
    <cellStyle name="Comma 2 19" xfId="2773"/>
    <cellStyle name="Comma 2 19 2" xfId="5448"/>
    <cellStyle name="Comma 2 19 2 2" xfId="10787"/>
    <cellStyle name="Comma 2 19 3" xfId="8144"/>
    <cellStyle name="Comma 2 2" xfId="238"/>
    <cellStyle name="Comma 2 2 10" xfId="414"/>
    <cellStyle name="Comma 2 2 10 2" xfId="415"/>
    <cellStyle name="Comma 2 2 10 2 2" xfId="3115"/>
    <cellStyle name="Comma 2 2 10 2 2 2" xfId="8457"/>
    <cellStyle name="Comma 2 2 10 2 3" xfId="5809"/>
    <cellStyle name="Comma 2 2 10 3" xfId="416"/>
    <cellStyle name="Comma 2 2 10 3 2" xfId="3116"/>
    <cellStyle name="Comma 2 2 10 3 2 2" xfId="8458"/>
    <cellStyle name="Comma 2 2 10 3 3" xfId="5810"/>
    <cellStyle name="Comma 2 2 10 4" xfId="3114"/>
    <cellStyle name="Comma 2 2 10 4 2" xfId="8456"/>
    <cellStyle name="Comma 2 2 10 5" xfId="5808"/>
    <cellStyle name="Comma 2 2 11" xfId="417"/>
    <cellStyle name="Comma 2 2 11 2" xfId="418"/>
    <cellStyle name="Comma 2 2 11 2 2" xfId="3118"/>
    <cellStyle name="Comma 2 2 11 2 2 2" xfId="8460"/>
    <cellStyle name="Comma 2 2 11 2 3" xfId="5812"/>
    <cellStyle name="Comma 2 2 11 3" xfId="3117"/>
    <cellStyle name="Comma 2 2 11 3 2" xfId="8459"/>
    <cellStyle name="Comma 2 2 11 4" xfId="5811"/>
    <cellStyle name="Comma 2 2 12" xfId="419"/>
    <cellStyle name="Comma 2 2 12 2" xfId="3119"/>
    <cellStyle name="Comma 2 2 12 2 2" xfId="8461"/>
    <cellStyle name="Comma 2 2 12 3" xfId="5813"/>
    <cellStyle name="Comma 2 2 13" xfId="420"/>
    <cellStyle name="Comma 2 2 13 2" xfId="3120"/>
    <cellStyle name="Comma 2 2 13 2 2" xfId="8462"/>
    <cellStyle name="Comma 2 2 13 3" xfId="5814"/>
    <cellStyle name="Comma 2 2 14" xfId="421"/>
    <cellStyle name="Comma 2 2 14 2" xfId="3121"/>
    <cellStyle name="Comma 2 2 14 2 2" xfId="8463"/>
    <cellStyle name="Comma 2 2 14 3" xfId="5815"/>
    <cellStyle name="Comma 2 2 15" xfId="2779"/>
    <cellStyle name="Comma 2 2 15 2" xfId="5453"/>
    <cellStyle name="Comma 2 2 15 2 2" xfId="10791"/>
    <cellStyle name="Comma 2 2 15 3" xfId="8147"/>
    <cellStyle name="Comma 2 2 16" xfId="2842"/>
    <cellStyle name="Comma 2 2 16 2" xfId="5515"/>
    <cellStyle name="Comma 2 2 16 2 2" xfId="10845"/>
    <cellStyle name="Comma 2 2 16 3" xfId="8204"/>
    <cellStyle name="Comma 2 2 17" xfId="413"/>
    <cellStyle name="Comma 2 2 17 2" xfId="3113"/>
    <cellStyle name="Comma 2 2 17 2 2" xfId="8455"/>
    <cellStyle name="Comma 2 2 17 3" xfId="5807"/>
    <cellStyle name="Comma 2 2 18" xfId="2967"/>
    <cellStyle name="Comma 2 2 18 2" xfId="8320"/>
    <cellStyle name="Comma 2 2 19" xfId="5664"/>
    <cellStyle name="Comma 2 2 2" xfId="254"/>
    <cellStyle name="Comma 2 2 2 10" xfId="423"/>
    <cellStyle name="Comma 2 2 2 10 2" xfId="3123"/>
    <cellStyle name="Comma 2 2 2 10 2 2" xfId="8465"/>
    <cellStyle name="Comma 2 2 2 10 3" xfId="5817"/>
    <cellStyle name="Comma 2 2 2 11" xfId="2784"/>
    <cellStyle name="Comma 2 2 2 11 2" xfId="5457"/>
    <cellStyle name="Comma 2 2 2 11 2 2" xfId="10794"/>
    <cellStyle name="Comma 2 2 2 11 3" xfId="8151"/>
    <cellStyle name="Comma 2 2 2 12" xfId="2845"/>
    <cellStyle name="Comma 2 2 2 12 2" xfId="5518"/>
    <cellStyle name="Comma 2 2 2 12 2 2" xfId="10848"/>
    <cellStyle name="Comma 2 2 2 12 3" xfId="8207"/>
    <cellStyle name="Comma 2 2 2 13" xfId="422"/>
    <cellStyle name="Comma 2 2 2 13 2" xfId="3122"/>
    <cellStyle name="Comma 2 2 2 13 2 2" xfId="8464"/>
    <cellStyle name="Comma 2 2 2 13 3" xfId="5816"/>
    <cellStyle name="Comma 2 2 2 14" xfId="2975"/>
    <cellStyle name="Comma 2 2 2 14 2" xfId="8323"/>
    <cellStyle name="Comma 2 2 2 15" xfId="5672"/>
    <cellStyle name="Comma 2 2 2 2" xfId="278"/>
    <cellStyle name="Comma 2 2 2 2 10" xfId="2792"/>
    <cellStyle name="Comma 2 2 2 2 10 2" xfId="5465"/>
    <cellStyle name="Comma 2 2 2 2 10 2 2" xfId="10801"/>
    <cellStyle name="Comma 2 2 2 2 10 3" xfId="8158"/>
    <cellStyle name="Comma 2 2 2 2 11" xfId="2852"/>
    <cellStyle name="Comma 2 2 2 2 11 2" xfId="5525"/>
    <cellStyle name="Comma 2 2 2 2 11 2 2" xfId="10855"/>
    <cellStyle name="Comma 2 2 2 2 11 3" xfId="8214"/>
    <cellStyle name="Comma 2 2 2 2 12" xfId="424"/>
    <cellStyle name="Comma 2 2 2 2 12 2" xfId="3124"/>
    <cellStyle name="Comma 2 2 2 2 12 2 2" xfId="8466"/>
    <cellStyle name="Comma 2 2 2 2 12 3" xfId="5818"/>
    <cellStyle name="Comma 2 2 2 2 13" xfId="2985"/>
    <cellStyle name="Comma 2 2 2 2 13 2" xfId="8330"/>
    <cellStyle name="Comma 2 2 2 2 14" xfId="5681"/>
    <cellStyle name="Comma 2 2 2 2 2" xfId="291"/>
    <cellStyle name="Comma 2 2 2 2 2 2" xfId="320"/>
    <cellStyle name="Comma 2 2 2 2 2 2 2" xfId="374"/>
    <cellStyle name="Comma 2 2 2 2 2 2 2 2" xfId="2946"/>
    <cellStyle name="Comma 2 2 2 2 2 2 2 2 2" xfId="5619"/>
    <cellStyle name="Comma 2 2 2 2 2 2 2 2 2 2" xfId="10949"/>
    <cellStyle name="Comma 2 2 2 2 2 2 2 2 3" xfId="8308"/>
    <cellStyle name="Comma 2 2 2 2 2 2 2 3" xfId="427"/>
    <cellStyle name="Comma 2 2 2 2 2 2 2 3 2" xfId="3127"/>
    <cellStyle name="Comma 2 2 2 2 2 2 2 3 2 2" xfId="8469"/>
    <cellStyle name="Comma 2 2 2 2 2 2 2 3 3" xfId="5821"/>
    <cellStyle name="Comma 2 2 2 2 2 2 2 4" xfId="3081"/>
    <cellStyle name="Comma 2 2 2 2 2 2 2 4 2" xfId="8424"/>
    <cellStyle name="Comma 2 2 2 2 2 2 2 5" xfId="5776"/>
    <cellStyle name="Comma 2 2 2 2 2 2 3" xfId="2833"/>
    <cellStyle name="Comma 2 2 2 2 2 2 3 2" xfId="5506"/>
    <cellStyle name="Comma 2 2 2 2 2 2 3 2 2" xfId="10841"/>
    <cellStyle name="Comma 2 2 2 2 2 2 3 3" xfId="8198"/>
    <cellStyle name="Comma 2 2 2 2 2 2 4" xfId="2892"/>
    <cellStyle name="Comma 2 2 2 2 2 2 4 2" xfId="5565"/>
    <cellStyle name="Comma 2 2 2 2 2 2 4 2 2" xfId="10895"/>
    <cellStyle name="Comma 2 2 2 2 2 2 4 3" xfId="8254"/>
    <cellStyle name="Comma 2 2 2 2 2 2 5" xfId="426"/>
    <cellStyle name="Comma 2 2 2 2 2 2 5 2" xfId="3126"/>
    <cellStyle name="Comma 2 2 2 2 2 2 5 2 2" xfId="8468"/>
    <cellStyle name="Comma 2 2 2 2 2 2 5 3" xfId="5820"/>
    <cellStyle name="Comma 2 2 2 2 2 2 6" xfId="3027"/>
    <cellStyle name="Comma 2 2 2 2 2 2 6 2" xfId="8370"/>
    <cellStyle name="Comma 2 2 2 2 2 2 7" xfId="5722"/>
    <cellStyle name="Comma 2 2 2 2 2 3" xfId="347"/>
    <cellStyle name="Comma 2 2 2 2 2 3 2" xfId="2919"/>
    <cellStyle name="Comma 2 2 2 2 2 3 2 2" xfId="5592"/>
    <cellStyle name="Comma 2 2 2 2 2 3 2 2 2" xfId="10922"/>
    <cellStyle name="Comma 2 2 2 2 2 3 2 3" xfId="8281"/>
    <cellStyle name="Comma 2 2 2 2 2 3 3" xfId="428"/>
    <cellStyle name="Comma 2 2 2 2 2 3 3 2" xfId="3128"/>
    <cellStyle name="Comma 2 2 2 2 2 3 3 2 2" xfId="8470"/>
    <cellStyle name="Comma 2 2 2 2 2 3 3 3" xfId="5822"/>
    <cellStyle name="Comma 2 2 2 2 2 3 4" xfId="3054"/>
    <cellStyle name="Comma 2 2 2 2 2 3 4 2" xfId="8397"/>
    <cellStyle name="Comma 2 2 2 2 2 3 5" xfId="5749"/>
    <cellStyle name="Comma 2 2 2 2 2 4" xfId="429"/>
    <cellStyle name="Comma 2 2 2 2 2 4 2" xfId="3129"/>
    <cellStyle name="Comma 2 2 2 2 2 4 2 2" xfId="8471"/>
    <cellStyle name="Comma 2 2 2 2 2 4 3" xfId="5823"/>
    <cellStyle name="Comma 2 2 2 2 2 5" xfId="2805"/>
    <cellStyle name="Comma 2 2 2 2 2 5 2" xfId="5478"/>
    <cellStyle name="Comma 2 2 2 2 2 5 2 2" xfId="10814"/>
    <cellStyle name="Comma 2 2 2 2 2 5 3" xfId="8171"/>
    <cellStyle name="Comma 2 2 2 2 2 6" xfId="2865"/>
    <cellStyle name="Comma 2 2 2 2 2 6 2" xfId="5538"/>
    <cellStyle name="Comma 2 2 2 2 2 6 2 2" xfId="10868"/>
    <cellStyle name="Comma 2 2 2 2 2 6 3" xfId="8227"/>
    <cellStyle name="Comma 2 2 2 2 2 7" xfId="425"/>
    <cellStyle name="Comma 2 2 2 2 2 7 2" xfId="3125"/>
    <cellStyle name="Comma 2 2 2 2 2 7 2 2" xfId="8467"/>
    <cellStyle name="Comma 2 2 2 2 2 7 3" xfId="5819"/>
    <cellStyle name="Comma 2 2 2 2 2 8" xfId="2998"/>
    <cellStyle name="Comma 2 2 2 2 2 8 2" xfId="8343"/>
    <cellStyle name="Comma 2 2 2 2 2 9" xfId="5694"/>
    <cellStyle name="Comma 2 2 2 2 3" xfId="307"/>
    <cellStyle name="Comma 2 2 2 2 3 2" xfId="361"/>
    <cellStyle name="Comma 2 2 2 2 3 2 2" xfId="432"/>
    <cellStyle name="Comma 2 2 2 2 3 2 2 2" xfId="3132"/>
    <cellStyle name="Comma 2 2 2 2 3 2 2 2 2" xfId="8474"/>
    <cellStyle name="Comma 2 2 2 2 3 2 2 3" xfId="5826"/>
    <cellStyle name="Comma 2 2 2 2 3 2 3" xfId="2933"/>
    <cellStyle name="Comma 2 2 2 2 3 2 3 2" xfId="5606"/>
    <cellStyle name="Comma 2 2 2 2 3 2 3 2 2" xfId="10936"/>
    <cellStyle name="Comma 2 2 2 2 3 2 3 3" xfId="8295"/>
    <cellStyle name="Comma 2 2 2 2 3 2 4" xfId="431"/>
    <cellStyle name="Comma 2 2 2 2 3 2 4 2" xfId="3131"/>
    <cellStyle name="Comma 2 2 2 2 3 2 4 2 2" xfId="8473"/>
    <cellStyle name="Comma 2 2 2 2 3 2 4 3" xfId="5825"/>
    <cellStyle name="Comma 2 2 2 2 3 2 5" xfId="3068"/>
    <cellStyle name="Comma 2 2 2 2 3 2 5 2" xfId="8411"/>
    <cellStyle name="Comma 2 2 2 2 3 2 6" xfId="5763"/>
    <cellStyle name="Comma 2 2 2 2 3 3" xfId="433"/>
    <cellStyle name="Comma 2 2 2 2 3 3 2" xfId="3133"/>
    <cellStyle name="Comma 2 2 2 2 3 3 2 2" xfId="8475"/>
    <cellStyle name="Comma 2 2 2 2 3 3 3" xfId="5827"/>
    <cellStyle name="Comma 2 2 2 2 3 4" xfId="434"/>
    <cellStyle name="Comma 2 2 2 2 3 4 2" xfId="3134"/>
    <cellStyle name="Comma 2 2 2 2 3 4 2 2" xfId="8476"/>
    <cellStyle name="Comma 2 2 2 2 3 4 3" xfId="5828"/>
    <cellStyle name="Comma 2 2 2 2 3 5" xfId="2820"/>
    <cellStyle name="Comma 2 2 2 2 3 5 2" xfId="5493"/>
    <cellStyle name="Comma 2 2 2 2 3 5 2 2" xfId="10828"/>
    <cellStyle name="Comma 2 2 2 2 3 5 3" xfId="8185"/>
    <cellStyle name="Comma 2 2 2 2 3 6" xfId="2879"/>
    <cellStyle name="Comma 2 2 2 2 3 6 2" xfId="5552"/>
    <cellStyle name="Comma 2 2 2 2 3 6 2 2" xfId="10882"/>
    <cellStyle name="Comma 2 2 2 2 3 6 3" xfId="8241"/>
    <cellStyle name="Comma 2 2 2 2 3 7" xfId="430"/>
    <cellStyle name="Comma 2 2 2 2 3 7 2" xfId="3130"/>
    <cellStyle name="Comma 2 2 2 2 3 7 2 2" xfId="8472"/>
    <cellStyle name="Comma 2 2 2 2 3 7 3" xfId="5824"/>
    <cellStyle name="Comma 2 2 2 2 3 8" xfId="3014"/>
    <cellStyle name="Comma 2 2 2 2 3 8 2" xfId="8357"/>
    <cellStyle name="Comma 2 2 2 2 3 9" xfId="5709"/>
    <cellStyle name="Comma 2 2 2 2 4" xfId="334"/>
    <cellStyle name="Comma 2 2 2 2 4 2" xfId="436"/>
    <cellStyle name="Comma 2 2 2 2 4 2 2" xfId="437"/>
    <cellStyle name="Comma 2 2 2 2 4 2 2 2" xfId="3137"/>
    <cellStyle name="Comma 2 2 2 2 4 2 2 2 2" xfId="8479"/>
    <cellStyle name="Comma 2 2 2 2 4 2 2 3" xfId="5831"/>
    <cellStyle name="Comma 2 2 2 2 4 2 3" xfId="3136"/>
    <cellStyle name="Comma 2 2 2 2 4 2 3 2" xfId="8478"/>
    <cellStyle name="Comma 2 2 2 2 4 2 4" xfId="5830"/>
    <cellStyle name="Comma 2 2 2 2 4 3" xfId="438"/>
    <cellStyle name="Comma 2 2 2 2 4 3 2" xfId="3138"/>
    <cellStyle name="Comma 2 2 2 2 4 3 2 2" xfId="8480"/>
    <cellStyle name="Comma 2 2 2 2 4 3 3" xfId="5832"/>
    <cellStyle name="Comma 2 2 2 2 4 4" xfId="439"/>
    <cellStyle name="Comma 2 2 2 2 4 4 2" xfId="3139"/>
    <cellStyle name="Comma 2 2 2 2 4 4 2 2" xfId="8481"/>
    <cellStyle name="Comma 2 2 2 2 4 4 3" xfId="5833"/>
    <cellStyle name="Comma 2 2 2 2 4 5" xfId="2906"/>
    <cellStyle name="Comma 2 2 2 2 4 5 2" xfId="5579"/>
    <cellStyle name="Comma 2 2 2 2 4 5 2 2" xfId="10909"/>
    <cellStyle name="Comma 2 2 2 2 4 5 3" xfId="8268"/>
    <cellStyle name="Comma 2 2 2 2 4 6" xfId="435"/>
    <cellStyle name="Comma 2 2 2 2 4 6 2" xfId="3135"/>
    <cellStyle name="Comma 2 2 2 2 4 6 2 2" xfId="8477"/>
    <cellStyle name="Comma 2 2 2 2 4 6 3" xfId="5829"/>
    <cellStyle name="Comma 2 2 2 2 4 7" xfId="3041"/>
    <cellStyle name="Comma 2 2 2 2 4 7 2" xfId="8384"/>
    <cellStyle name="Comma 2 2 2 2 4 8" xfId="5736"/>
    <cellStyle name="Comma 2 2 2 2 5" xfId="440"/>
    <cellStyle name="Comma 2 2 2 2 5 2" xfId="441"/>
    <cellStyle name="Comma 2 2 2 2 5 2 2" xfId="442"/>
    <cellStyle name="Comma 2 2 2 2 5 2 2 2" xfId="3142"/>
    <cellStyle name="Comma 2 2 2 2 5 2 2 2 2" xfId="8484"/>
    <cellStyle name="Comma 2 2 2 2 5 2 2 3" xfId="5836"/>
    <cellStyle name="Comma 2 2 2 2 5 2 3" xfId="3141"/>
    <cellStyle name="Comma 2 2 2 2 5 2 3 2" xfId="8483"/>
    <cellStyle name="Comma 2 2 2 2 5 2 4" xfId="5835"/>
    <cellStyle name="Comma 2 2 2 2 5 3" xfId="443"/>
    <cellStyle name="Comma 2 2 2 2 5 3 2" xfId="3143"/>
    <cellStyle name="Comma 2 2 2 2 5 3 2 2" xfId="8485"/>
    <cellStyle name="Comma 2 2 2 2 5 3 3" xfId="5837"/>
    <cellStyle name="Comma 2 2 2 2 5 4" xfId="444"/>
    <cellStyle name="Comma 2 2 2 2 5 4 2" xfId="3144"/>
    <cellStyle name="Comma 2 2 2 2 5 4 2 2" xfId="8486"/>
    <cellStyle name="Comma 2 2 2 2 5 4 3" xfId="5838"/>
    <cellStyle name="Comma 2 2 2 2 5 5" xfId="3140"/>
    <cellStyle name="Comma 2 2 2 2 5 5 2" xfId="8482"/>
    <cellStyle name="Comma 2 2 2 2 5 6" xfId="5834"/>
    <cellStyle name="Comma 2 2 2 2 6" xfId="445"/>
    <cellStyle name="Comma 2 2 2 2 6 2" xfId="446"/>
    <cellStyle name="Comma 2 2 2 2 6 2 2" xfId="3146"/>
    <cellStyle name="Comma 2 2 2 2 6 2 2 2" xfId="8488"/>
    <cellStyle name="Comma 2 2 2 2 6 2 3" xfId="5840"/>
    <cellStyle name="Comma 2 2 2 2 6 3" xfId="447"/>
    <cellStyle name="Comma 2 2 2 2 6 3 2" xfId="3147"/>
    <cellStyle name="Comma 2 2 2 2 6 3 2 2" xfId="8489"/>
    <cellStyle name="Comma 2 2 2 2 6 3 3" xfId="5841"/>
    <cellStyle name="Comma 2 2 2 2 6 4" xfId="3145"/>
    <cellStyle name="Comma 2 2 2 2 6 4 2" xfId="8487"/>
    <cellStyle name="Comma 2 2 2 2 6 5" xfId="5839"/>
    <cellStyle name="Comma 2 2 2 2 7" xfId="448"/>
    <cellStyle name="Comma 2 2 2 2 7 2" xfId="449"/>
    <cellStyle name="Comma 2 2 2 2 7 2 2" xfId="3149"/>
    <cellStyle name="Comma 2 2 2 2 7 2 2 2" xfId="8491"/>
    <cellStyle name="Comma 2 2 2 2 7 2 3" xfId="5843"/>
    <cellStyle name="Comma 2 2 2 2 7 3" xfId="3148"/>
    <cellStyle name="Comma 2 2 2 2 7 3 2" xfId="8490"/>
    <cellStyle name="Comma 2 2 2 2 7 4" xfId="5842"/>
    <cellStyle name="Comma 2 2 2 2 8" xfId="450"/>
    <cellStyle name="Comma 2 2 2 2 8 2" xfId="3150"/>
    <cellStyle name="Comma 2 2 2 2 8 2 2" xfId="8492"/>
    <cellStyle name="Comma 2 2 2 2 8 3" xfId="5844"/>
    <cellStyle name="Comma 2 2 2 2 9" xfId="451"/>
    <cellStyle name="Comma 2 2 2 2 9 2" xfId="3151"/>
    <cellStyle name="Comma 2 2 2 2 9 2 2" xfId="8493"/>
    <cellStyle name="Comma 2 2 2 2 9 3" xfId="5845"/>
    <cellStyle name="Comma 2 2 2 3" xfId="284"/>
    <cellStyle name="Comma 2 2 2 3 2" xfId="313"/>
    <cellStyle name="Comma 2 2 2 3 2 2" xfId="367"/>
    <cellStyle name="Comma 2 2 2 3 2 2 2" xfId="2939"/>
    <cellStyle name="Comma 2 2 2 3 2 2 2 2" xfId="5612"/>
    <cellStyle name="Comma 2 2 2 3 2 2 2 2 2" xfId="10942"/>
    <cellStyle name="Comma 2 2 2 3 2 2 2 3" xfId="8301"/>
    <cellStyle name="Comma 2 2 2 3 2 2 3" xfId="454"/>
    <cellStyle name="Comma 2 2 2 3 2 2 3 2" xfId="3154"/>
    <cellStyle name="Comma 2 2 2 3 2 2 3 2 2" xfId="8496"/>
    <cellStyle name="Comma 2 2 2 3 2 2 3 3" xfId="5848"/>
    <cellStyle name="Comma 2 2 2 3 2 2 4" xfId="3074"/>
    <cellStyle name="Comma 2 2 2 3 2 2 4 2" xfId="8417"/>
    <cellStyle name="Comma 2 2 2 3 2 2 5" xfId="5769"/>
    <cellStyle name="Comma 2 2 2 3 2 3" xfId="2826"/>
    <cellStyle name="Comma 2 2 2 3 2 3 2" xfId="5499"/>
    <cellStyle name="Comma 2 2 2 3 2 3 2 2" xfId="10834"/>
    <cellStyle name="Comma 2 2 2 3 2 3 3" xfId="8191"/>
    <cellStyle name="Comma 2 2 2 3 2 4" xfId="2885"/>
    <cellStyle name="Comma 2 2 2 3 2 4 2" xfId="5558"/>
    <cellStyle name="Comma 2 2 2 3 2 4 2 2" xfId="10888"/>
    <cellStyle name="Comma 2 2 2 3 2 4 3" xfId="8247"/>
    <cellStyle name="Comma 2 2 2 3 2 5" xfId="453"/>
    <cellStyle name="Comma 2 2 2 3 2 5 2" xfId="3153"/>
    <cellStyle name="Comma 2 2 2 3 2 5 2 2" xfId="8495"/>
    <cellStyle name="Comma 2 2 2 3 2 5 3" xfId="5847"/>
    <cellStyle name="Comma 2 2 2 3 2 6" xfId="3020"/>
    <cellStyle name="Comma 2 2 2 3 2 6 2" xfId="8363"/>
    <cellStyle name="Comma 2 2 2 3 2 7" xfId="5715"/>
    <cellStyle name="Comma 2 2 2 3 3" xfId="340"/>
    <cellStyle name="Comma 2 2 2 3 3 2" xfId="2912"/>
    <cellStyle name="Comma 2 2 2 3 3 2 2" xfId="5585"/>
    <cellStyle name="Comma 2 2 2 3 3 2 2 2" xfId="10915"/>
    <cellStyle name="Comma 2 2 2 3 3 2 3" xfId="8274"/>
    <cellStyle name="Comma 2 2 2 3 3 3" xfId="455"/>
    <cellStyle name="Comma 2 2 2 3 3 3 2" xfId="3155"/>
    <cellStyle name="Comma 2 2 2 3 3 3 2 2" xfId="8497"/>
    <cellStyle name="Comma 2 2 2 3 3 3 3" xfId="5849"/>
    <cellStyle name="Comma 2 2 2 3 3 4" xfId="3047"/>
    <cellStyle name="Comma 2 2 2 3 3 4 2" xfId="8390"/>
    <cellStyle name="Comma 2 2 2 3 3 5" xfId="5742"/>
    <cellStyle name="Comma 2 2 2 3 4" xfId="456"/>
    <cellStyle name="Comma 2 2 2 3 4 2" xfId="3156"/>
    <cellStyle name="Comma 2 2 2 3 4 2 2" xfId="8498"/>
    <cellStyle name="Comma 2 2 2 3 4 3" xfId="5850"/>
    <cellStyle name="Comma 2 2 2 3 5" xfId="2798"/>
    <cellStyle name="Comma 2 2 2 3 5 2" xfId="5471"/>
    <cellStyle name="Comma 2 2 2 3 5 2 2" xfId="10807"/>
    <cellStyle name="Comma 2 2 2 3 5 3" xfId="8164"/>
    <cellStyle name="Comma 2 2 2 3 6" xfId="2858"/>
    <cellStyle name="Comma 2 2 2 3 6 2" xfId="5531"/>
    <cellStyle name="Comma 2 2 2 3 6 2 2" xfId="10861"/>
    <cellStyle name="Comma 2 2 2 3 6 3" xfId="8220"/>
    <cellStyle name="Comma 2 2 2 3 7" xfId="452"/>
    <cellStyle name="Comma 2 2 2 3 7 2" xfId="3152"/>
    <cellStyle name="Comma 2 2 2 3 7 2 2" xfId="8494"/>
    <cellStyle name="Comma 2 2 2 3 7 3" xfId="5846"/>
    <cellStyle name="Comma 2 2 2 3 8" xfId="2991"/>
    <cellStyle name="Comma 2 2 2 3 8 2" xfId="8336"/>
    <cellStyle name="Comma 2 2 2 3 9" xfId="5687"/>
    <cellStyle name="Comma 2 2 2 4" xfId="300"/>
    <cellStyle name="Comma 2 2 2 4 2" xfId="354"/>
    <cellStyle name="Comma 2 2 2 4 2 2" xfId="459"/>
    <cellStyle name="Comma 2 2 2 4 2 2 2" xfId="3159"/>
    <cellStyle name="Comma 2 2 2 4 2 2 2 2" xfId="8501"/>
    <cellStyle name="Comma 2 2 2 4 2 2 3" xfId="5853"/>
    <cellStyle name="Comma 2 2 2 4 2 3" xfId="2926"/>
    <cellStyle name="Comma 2 2 2 4 2 3 2" xfId="5599"/>
    <cellStyle name="Comma 2 2 2 4 2 3 2 2" xfId="10929"/>
    <cellStyle name="Comma 2 2 2 4 2 3 3" xfId="8288"/>
    <cellStyle name="Comma 2 2 2 4 2 4" xfId="458"/>
    <cellStyle name="Comma 2 2 2 4 2 4 2" xfId="3158"/>
    <cellStyle name="Comma 2 2 2 4 2 4 2 2" xfId="8500"/>
    <cellStyle name="Comma 2 2 2 4 2 4 3" xfId="5852"/>
    <cellStyle name="Comma 2 2 2 4 2 5" xfId="3061"/>
    <cellStyle name="Comma 2 2 2 4 2 5 2" xfId="8404"/>
    <cellStyle name="Comma 2 2 2 4 2 6" xfId="5756"/>
    <cellStyle name="Comma 2 2 2 4 3" xfId="460"/>
    <cellStyle name="Comma 2 2 2 4 3 2" xfId="3160"/>
    <cellStyle name="Comma 2 2 2 4 3 2 2" xfId="8502"/>
    <cellStyle name="Comma 2 2 2 4 3 3" xfId="5854"/>
    <cellStyle name="Comma 2 2 2 4 4" xfId="461"/>
    <cellStyle name="Comma 2 2 2 4 4 2" xfId="3161"/>
    <cellStyle name="Comma 2 2 2 4 4 2 2" xfId="8503"/>
    <cellStyle name="Comma 2 2 2 4 4 3" xfId="5855"/>
    <cellStyle name="Comma 2 2 2 4 5" xfId="2813"/>
    <cellStyle name="Comma 2 2 2 4 5 2" xfId="5486"/>
    <cellStyle name="Comma 2 2 2 4 5 2 2" xfId="10821"/>
    <cellStyle name="Comma 2 2 2 4 5 3" xfId="8178"/>
    <cellStyle name="Comma 2 2 2 4 6" xfId="2872"/>
    <cellStyle name="Comma 2 2 2 4 6 2" xfId="5545"/>
    <cellStyle name="Comma 2 2 2 4 6 2 2" xfId="10875"/>
    <cellStyle name="Comma 2 2 2 4 6 3" xfId="8234"/>
    <cellStyle name="Comma 2 2 2 4 7" xfId="457"/>
    <cellStyle name="Comma 2 2 2 4 7 2" xfId="3157"/>
    <cellStyle name="Comma 2 2 2 4 7 2 2" xfId="8499"/>
    <cellStyle name="Comma 2 2 2 4 7 3" xfId="5851"/>
    <cellStyle name="Comma 2 2 2 4 8" xfId="3007"/>
    <cellStyle name="Comma 2 2 2 4 8 2" xfId="8350"/>
    <cellStyle name="Comma 2 2 2 4 9" xfId="5702"/>
    <cellStyle name="Comma 2 2 2 5" xfId="327"/>
    <cellStyle name="Comma 2 2 2 5 2" xfId="463"/>
    <cellStyle name="Comma 2 2 2 5 2 2" xfId="464"/>
    <cellStyle name="Comma 2 2 2 5 2 2 2" xfId="3164"/>
    <cellStyle name="Comma 2 2 2 5 2 2 2 2" xfId="8506"/>
    <cellStyle name="Comma 2 2 2 5 2 2 3" xfId="5858"/>
    <cellStyle name="Comma 2 2 2 5 2 3" xfId="3163"/>
    <cellStyle name="Comma 2 2 2 5 2 3 2" xfId="8505"/>
    <cellStyle name="Comma 2 2 2 5 2 4" xfId="5857"/>
    <cellStyle name="Comma 2 2 2 5 3" xfId="465"/>
    <cellStyle name="Comma 2 2 2 5 3 2" xfId="3165"/>
    <cellStyle name="Comma 2 2 2 5 3 2 2" xfId="8507"/>
    <cellStyle name="Comma 2 2 2 5 3 3" xfId="5859"/>
    <cellStyle name="Comma 2 2 2 5 4" xfId="466"/>
    <cellStyle name="Comma 2 2 2 5 4 2" xfId="3166"/>
    <cellStyle name="Comma 2 2 2 5 4 2 2" xfId="8508"/>
    <cellStyle name="Comma 2 2 2 5 4 3" xfId="5860"/>
    <cellStyle name="Comma 2 2 2 5 5" xfId="2899"/>
    <cellStyle name="Comma 2 2 2 5 5 2" xfId="5572"/>
    <cellStyle name="Comma 2 2 2 5 5 2 2" xfId="10902"/>
    <cellStyle name="Comma 2 2 2 5 5 3" xfId="8261"/>
    <cellStyle name="Comma 2 2 2 5 6" xfId="462"/>
    <cellStyle name="Comma 2 2 2 5 6 2" xfId="3162"/>
    <cellStyle name="Comma 2 2 2 5 6 2 2" xfId="8504"/>
    <cellStyle name="Comma 2 2 2 5 6 3" xfId="5856"/>
    <cellStyle name="Comma 2 2 2 5 7" xfId="3034"/>
    <cellStyle name="Comma 2 2 2 5 7 2" xfId="8377"/>
    <cellStyle name="Comma 2 2 2 5 8" xfId="5729"/>
    <cellStyle name="Comma 2 2 2 6" xfId="467"/>
    <cellStyle name="Comma 2 2 2 6 2" xfId="468"/>
    <cellStyle name="Comma 2 2 2 6 2 2" xfId="469"/>
    <cellStyle name="Comma 2 2 2 6 2 2 2" xfId="3169"/>
    <cellStyle name="Comma 2 2 2 6 2 2 2 2" xfId="8511"/>
    <cellStyle name="Comma 2 2 2 6 2 2 3" xfId="5863"/>
    <cellStyle name="Comma 2 2 2 6 2 3" xfId="3168"/>
    <cellStyle name="Comma 2 2 2 6 2 3 2" xfId="8510"/>
    <cellStyle name="Comma 2 2 2 6 2 4" xfId="5862"/>
    <cellStyle name="Comma 2 2 2 6 3" xfId="470"/>
    <cellStyle name="Comma 2 2 2 6 3 2" xfId="3170"/>
    <cellStyle name="Comma 2 2 2 6 3 2 2" xfId="8512"/>
    <cellStyle name="Comma 2 2 2 6 3 3" xfId="5864"/>
    <cellStyle name="Comma 2 2 2 6 4" xfId="471"/>
    <cellStyle name="Comma 2 2 2 6 4 2" xfId="3171"/>
    <cellStyle name="Comma 2 2 2 6 4 2 2" xfId="8513"/>
    <cellStyle name="Comma 2 2 2 6 4 3" xfId="5865"/>
    <cellStyle name="Comma 2 2 2 6 5" xfId="3167"/>
    <cellStyle name="Comma 2 2 2 6 5 2" xfId="8509"/>
    <cellStyle name="Comma 2 2 2 6 6" xfId="5861"/>
    <cellStyle name="Comma 2 2 2 7" xfId="472"/>
    <cellStyle name="Comma 2 2 2 7 2" xfId="473"/>
    <cellStyle name="Comma 2 2 2 7 2 2" xfId="3173"/>
    <cellStyle name="Comma 2 2 2 7 2 2 2" xfId="8515"/>
    <cellStyle name="Comma 2 2 2 7 2 3" xfId="5867"/>
    <cellStyle name="Comma 2 2 2 7 3" xfId="474"/>
    <cellStyle name="Comma 2 2 2 7 3 2" xfId="3174"/>
    <cellStyle name="Comma 2 2 2 7 3 2 2" xfId="8516"/>
    <cellStyle name="Comma 2 2 2 7 3 3" xfId="5868"/>
    <cellStyle name="Comma 2 2 2 7 4" xfId="3172"/>
    <cellStyle name="Comma 2 2 2 7 4 2" xfId="8514"/>
    <cellStyle name="Comma 2 2 2 7 5" xfId="5866"/>
    <cellStyle name="Comma 2 2 2 8" xfId="475"/>
    <cellStyle name="Comma 2 2 2 8 2" xfId="476"/>
    <cellStyle name="Comma 2 2 2 8 2 2" xfId="3176"/>
    <cellStyle name="Comma 2 2 2 8 2 2 2" xfId="8518"/>
    <cellStyle name="Comma 2 2 2 8 2 3" xfId="5870"/>
    <cellStyle name="Comma 2 2 2 8 3" xfId="3175"/>
    <cellStyle name="Comma 2 2 2 8 3 2" xfId="8517"/>
    <cellStyle name="Comma 2 2 2 8 4" xfId="5869"/>
    <cellStyle name="Comma 2 2 2 9" xfId="477"/>
    <cellStyle name="Comma 2 2 2 9 2" xfId="3177"/>
    <cellStyle name="Comma 2 2 2 9 2 2" xfId="8519"/>
    <cellStyle name="Comma 2 2 2 9 3" xfId="5871"/>
    <cellStyle name="Comma 2 2 3" xfId="275"/>
    <cellStyle name="Comma 2 2 3 10" xfId="479"/>
    <cellStyle name="Comma 2 2 3 10 2" xfId="3179"/>
    <cellStyle name="Comma 2 2 3 10 2 2" xfId="8521"/>
    <cellStyle name="Comma 2 2 3 10 3" xfId="5873"/>
    <cellStyle name="Comma 2 2 3 11" xfId="2789"/>
    <cellStyle name="Comma 2 2 3 11 2" xfId="5462"/>
    <cellStyle name="Comma 2 2 3 11 2 2" xfId="10798"/>
    <cellStyle name="Comma 2 2 3 11 3" xfId="8155"/>
    <cellStyle name="Comma 2 2 3 12" xfId="2849"/>
    <cellStyle name="Comma 2 2 3 12 2" xfId="5522"/>
    <cellStyle name="Comma 2 2 3 12 2 2" xfId="10852"/>
    <cellStyle name="Comma 2 2 3 12 3" xfId="8211"/>
    <cellStyle name="Comma 2 2 3 13" xfId="478"/>
    <cellStyle name="Comma 2 2 3 13 2" xfId="3178"/>
    <cellStyle name="Comma 2 2 3 13 2 2" xfId="8520"/>
    <cellStyle name="Comma 2 2 3 13 3" xfId="5872"/>
    <cellStyle name="Comma 2 2 3 14" xfId="2982"/>
    <cellStyle name="Comma 2 2 3 14 2" xfId="8327"/>
    <cellStyle name="Comma 2 2 3 15" xfId="5678"/>
    <cellStyle name="Comma 2 2 3 2" xfId="288"/>
    <cellStyle name="Comma 2 2 3 2 10" xfId="2802"/>
    <cellStyle name="Comma 2 2 3 2 10 2" xfId="5475"/>
    <cellStyle name="Comma 2 2 3 2 10 2 2" xfId="10811"/>
    <cellStyle name="Comma 2 2 3 2 10 3" xfId="8168"/>
    <cellStyle name="Comma 2 2 3 2 11" xfId="2862"/>
    <cellStyle name="Comma 2 2 3 2 11 2" xfId="5535"/>
    <cellStyle name="Comma 2 2 3 2 11 2 2" xfId="10865"/>
    <cellStyle name="Comma 2 2 3 2 11 3" xfId="8224"/>
    <cellStyle name="Comma 2 2 3 2 12" xfId="480"/>
    <cellStyle name="Comma 2 2 3 2 12 2" xfId="3180"/>
    <cellStyle name="Comma 2 2 3 2 12 2 2" xfId="8522"/>
    <cellStyle name="Comma 2 2 3 2 12 3" xfId="5874"/>
    <cellStyle name="Comma 2 2 3 2 13" xfId="2995"/>
    <cellStyle name="Comma 2 2 3 2 13 2" xfId="8340"/>
    <cellStyle name="Comma 2 2 3 2 14" xfId="5691"/>
    <cellStyle name="Comma 2 2 3 2 2" xfId="317"/>
    <cellStyle name="Comma 2 2 3 2 2 2" xfId="371"/>
    <cellStyle name="Comma 2 2 3 2 2 2 2" xfId="483"/>
    <cellStyle name="Comma 2 2 3 2 2 2 2 2" xfId="3183"/>
    <cellStyle name="Comma 2 2 3 2 2 2 2 2 2" xfId="8525"/>
    <cellStyle name="Comma 2 2 3 2 2 2 2 3" xfId="5877"/>
    <cellStyle name="Comma 2 2 3 2 2 2 3" xfId="2943"/>
    <cellStyle name="Comma 2 2 3 2 2 2 3 2" xfId="5616"/>
    <cellStyle name="Comma 2 2 3 2 2 2 3 2 2" xfId="10946"/>
    <cellStyle name="Comma 2 2 3 2 2 2 3 3" xfId="8305"/>
    <cellStyle name="Comma 2 2 3 2 2 2 4" xfId="482"/>
    <cellStyle name="Comma 2 2 3 2 2 2 4 2" xfId="3182"/>
    <cellStyle name="Comma 2 2 3 2 2 2 4 2 2" xfId="8524"/>
    <cellStyle name="Comma 2 2 3 2 2 2 4 3" xfId="5876"/>
    <cellStyle name="Comma 2 2 3 2 2 2 5" xfId="3078"/>
    <cellStyle name="Comma 2 2 3 2 2 2 5 2" xfId="8421"/>
    <cellStyle name="Comma 2 2 3 2 2 2 6" xfId="5773"/>
    <cellStyle name="Comma 2 2 3 2 2 3" xfId="484"/>
    <cellStyle name="Comma 2 2 3 2 2 3 2" xfId="3184"/>
    <cellStyle name="Comma 2 2 3 2 2 3 2 2" xfId="8526"/>
    <cellStyle name="Comma 2 2 3 2 2 3 3" xfId="5878"/>
    <cellStyle name="Comma 2 2 3 2 2 4" xfId="485"/>
    <cellStyle name="Comma 2 2 3 2 2 4 2" xfId="3185"/>
    <cellStyle name="Comma 2 2 3 2 2 4 2 2" xfId="8527"/>
    <cellStyle name="Comma 2 2 3 2 2 4 3" xfId="5879"/>
    <cellStyle name="Comma 2 2 3 2 2 5" xfId="2830"/>
    <cellStyle name="Comma 2 2 3 2 2 5 2" xfId="5503"/>
    <cellStyle name="Comma 2 2 3 2 2 5 2 2" xfId="10838"/>
    <cellStyle name="Comma 2 2 3 2 2 5 3" xfId="8195"/>
    <cellStyle name="Comma 2 2 3 2 2 6" xfId="2889"/>
    <cellStyle name="Comma 2 2 3 2 2 6 2" xfId="5562"/>
    <cellStyle name="Comma 2 2 3 2 2 6 2 2" xfId="10892"/>
    <cellStyle name="Comma 2 2 3 2 2 6 3" xfId="8251"/>
    <cellStyle name="Comma 2 2 3 2 2 7" xfId="481"/>
    <cellStyle name="Comma 2 2 3 2 2 7 2" xfId="3181"/>
    <cellStyle name="Comma 2 2 3 2 2 7 2 2" xfId="8523"/>
    <cellStyle name="Comma 2 2 3 2 2 7 3" xfId="5875"/>
    <cellStyle name="Comma 2 2 3 2 2 8" xfId="3024"/>
    <cellStyle name="Comma 2 2 3 2 2 8 2" xfId="8367"/>
    <cellStyle name="Comma 2 2 3 2 2 9" xfId="5719"/>
    <cellStyle name="Comma 2 2 3 2 3" xfId="344"/>
    <cellStyle name="Comma 2 2 3 2 3 2" xfId="487"/>
    <cellStyle name="Comma 2 2 3 2 3 2 2" xfId="488"/>
    <cellStyle name="Comma 2 2 3 2 3 2 2 2" xfId="3188"/>
    <cellStyle name="Comma 2 2 3 2 3 2 2 2 2" xfId="8530"/>
    <cellStyle name="Comma 2 2 3 2 3 2 2 3" xfId="5882"/>
    <cellStyle name="Comma 2 2 3 2 3 2 3" xfId="3187"/>
    <cellStyle name="Comma 2 2 3 2 3 2 3 2" xfId="8529"/>
    <cellStyle name="Comma 2 2 3 2 3 2 4" xfId="5881"/>
    <cellStyle name="Comma 2 2 3 2 3 3" xfId="489"/>
    <cellStyle name="Comma 2 2 3 2 3 3 2" xfId="3189"/>
    <cellStyle name="Comma 2 2 3 2 3 3 2 2" xfId="8531"/>
    <cellStyle name="Comma 2 2 3 2 3 3 3" xfId="5883"/>
    <cellStyle name="Comma 2 2 3 2 3 4" xfId="490"/>
    <cellStyle name="Comma 2 2 3 2 3 4 2" xfId="3190"/>
    <cellStyle name="Comma 2 2 3 2 3 4 2 2" xfId="8532"/>
    <cellStyle name="Comma 2 2 3 2 3 4 3" xfId="5884"/>
    <cellStyle name="Comma 2 2 3 2 3 5" xfId="2916"/>
    <cellStyle name="Comma 2 2 3 2 3 5 2" xfId="5589"/>
    <cellStyle name="Comma 2 2 3 2 3 5 2 2" xfId="10919"/>
    <cellStyle name="Comma 2 2 3 2 3 5 3" xfId="8278"/>
    <cellStyle name="Comma 2 2 3 2 3 6" xfId="486"/>
    <cellStyle name="Comma 2 2 3 2 3 6 2" xfId="3186"/>
    <cellStyle name="Comma 2 2 3 2 3 6 2 2" xfId="8528"/>
    <cellStyle name="Comma 2 2 3 2 3 6 3" xfId="5880"/>
    <cellStyle name="Comma 2 2 3 2 3 7" xfId="3051"/>
    <cellStyle name="Comma 2 2 3 2 3 7 2" xfId="8394"/>
    <cellStyle name="Comma 2 2 3 2 3 8" xfId="5746"/>
    <cellStyle name="Comma 2 2 3 2 4" xfId="491"/>
    <cellStyle name="Comma 2 2 3 2 4 2" xfId="492"/>
    <cellStyle name="Comma 2 2 3 2 4 2 2" xfId="493"/>
    <cellStyle name="Comma 2 2 3 2 4 2 2 2" xfId="3193"/>
    <cellStyle name="Comma 2 2 3 2 4 2 2 2 2" xfId="8535"/>
    <cellStyle name="Comma 2 2 3 2 4 2 2 3" xfId="5887"/>
    <cellStyle name="Comma 2 2 3 2 4 2 3" xfId="3192"/>
    <cellStyle name="Comma 2 2 3 2 4 2 3 2" xfId="8534"/>
    <cellStyle name="Comma 2 2 3 2 4 2 4" xfId="5886"/>
    <cellStyle name="Comma 2 2 3 2 4 3" xfId="494"/>
    <cellStyle name="Comma 2 2 3 2 4 3 2" xfId="3194"/>
    <cellStyle name="Comma 2 2 3 2 4 3 2 2" xfId="8536"/>
    <cellStyle name="Comma 2 2 3 2 4 3 3" xfId="5888"/>
    <cellStyle name="Comma 2 2 3 2 4 4" xfId="495"/>
    <cellStyle name="Comma 2 2 3 2 4 4 2" xfId="3195"/>
    <cellStyle name="Comma 2 2 3 2 4 4 2 2" xfId="8537"/>
    <cellStyle name="Comma 2 2 3 2 4 4 3" xfId="5889"/>
    <cellStyle name="Comma 2 2 3 2 4 5" xfId="3191"/>
    <cellStyle name="Comma 2 2 3 2 4 5 2" xfId="8533"/>
    <cellStyle name="Comma 2 2 3 2 4 6" xfId="5885"/>
    <cellStyle name="Comma 2 2 3 2 5" xfId="496"/>
    <cellStyle name="Comma 2 2 3 2 5 2" xfId="497"/>
    <cellStyle name="Comma 2 2 3 2 5 2 2" xfId="498"/>
    <cellStyle name="Comma 2 2 3 2 5 2 2 2" xfId="3198"/>
    <cellStyle name="Comma 2 2 3 2 5 2 2 2 2" xfId="8540"/>
    <cellStyle name="Comma 2 2 3 2 5 2 2 3" xfId="5892"/>
    <cellStyle name="Comma 2 2 3 2 5 2 3" xfId="3197"/>
    <cellStyle name="Comma 2 2 3 2 5 2 3 2" xfId="8539"/>
    <cellStyle name="Comma 2 2 3 2 5 2 4" xfId="5891"/>
    <cellStyle name="Comma 2 2 3 2 5 3" xfId="499"/>
    <cellStyle name="Comma 2 2 3 2 5 3 2" xfId="3199"/>
    <cellStyle name="Comma 2 2 3 2 5 3 2 2" xfId="8541"/>
    <cellStyle name="Comma 2 2 3 2 5 3 3" xfId="5893"/>
    <cellStyle name="Comma 2 2 3 2 5 4" xfId="500"/>
    <cellStyle name="Comma 2 2 3 2 5 4 2" xfId="3200"/>
    <cellStyle name="Comma 2 2 3 2 5 4 2 2" xfId="8542"/>
    <cellStyle name="Comma 2 2 3 2 5 4 3" xfId="5894"/>
    <cellStyle name="Comma 2 2 3 2 5 5" xfId="3196"/>
    <cellStyle name="Comma 2 2 3 2 5 5 2" xfId="8538"/>
    <cellStyle name="Comma 2 2 3 2 5 6" xfId="5890"/>
    <cellStyle name="Comma 2 2 3 2 6" xfId="501"/>
    <cellStyle name="Comma 2 2 3 2 6 2" xfId="502"/>
    <cellStyle name="Comma 2 2 3 2 6 2 2" xfId="3202"/>
    <cellStyle name="Comma 2 2 3 2 6 2 2 2" xfId="8544"/>
    <cellStyle name="Comma 2 2 3 2 6 2 3" xfId="5896"/>
    <cellStyle name="Comma 2 2 3 2 6 3" xfId="503"/>
    <cellStyle name="Comma 2 2 3 2 6 3 2" xfId="3203"/>
    <cellStyle name="Comma 2 2 3 2 6 3 2 2" xfId="8545"/>
    <cellStyle name="Comma 2 2 3 2 6 3 3" xfId="5897"/>
    <cellStyle name="Comma 2 2 3 2 6 4" xfId="3201"/>
    <cellStyle name="Comma 2 2 3 2 6 4 2" xfId="8543"/>
    <cellStyle name="Comma 2 2 3 2 6 5" xfId="5895"/>
    <cellStyle name="Comma 2 2 3 2 7" xfId="504"/>
    <cellStyle name="Comma 2 2 3 2 7 2" xfId="505"/>
    <cellStyle name="Comma 2 2 3 2 7 2 2" xfId="3205"/>
    <cellStyle name="Comma 2 2 3 2 7 2 2 2" xfId="8547"/>
    <cellStyle name="Comma 2 2 3 2 7 2 3" xfId="5899"/>
    <cellStyle name="Comma 2 2 3 2 7 3" xfId="3204"/>
    <cellStyle name="Comma 2 2 3 2 7 3 2" xfId="8546"/>
    <cellStyle name="Comma 2 2 3 2 7 4" xfId="5898"/>
    <cellStyle name="Comma 2 2 3 2 8" xfId="506"/>
    <cellStyle name="Comma 2 2 3 2 8 2" xfId="3206"/>
    <cellStyle name="Comma 2 2 3 2 8 2 2" xfId="8548"/>
    <cellStyle name="Comma 2 2 3 2 8 3" xfId="5900"/>
    <cellStyle name="Comma 2 2 3 2 9" xfId="507"/>
    <cellStyle name="Comma 2 2 3 2 9 2" xfId="3207"/>
    <cellStyle name="Comma 2 2 3 2 9 2 2" xfId="8549"/>
    <cellStyle name="Comma 2 2 3 2 9 3" xfId="5901"/>
    <cellStyle name="Comma 2 2 3 3" xfId="304"/>
    <cellStyle name="Comma 2 2 3 3 2" xfId="358"/>
    <cellStyle name="Comma 2 2 3 3 2 2" xfId="510"/>
    <cellStyle name="Comma 2 2 3 3 2 2 2" xfId="3210"/>
    <cellStyle name="Comma 2 2 3 3 2 2 2 2" xfId="8552"/>
    <cellStyle name="Comma 2 2 3 3 2 2 3" xfId="5904"/>
    <cellStyle name="Comma 2 2 3 3 2 3" xfId="2930"/>
    <cellStyle name="Comma 2 2 3 3 2 3 2" xfId="5603"/>
    <cellStyle name="Comma 2 2 3 3 2 3 2 2" xfId="10933"/>
    <cellStyle name="Comma 2 2 3 3 2 3 3" xfId="8292"/>
    <cellStyle name="Comma 2 2 3 3 2 4" xfId="509"/>
    <cellStyle name="Comma 2 2 3 3 2 4 2" xfId="3209"/>
    <cellStyle name="Comma 2 2 3 3 2 4 2 2" xfId="8551"/>
    <cellStyle name="Comma 2 2 3 3 2 4 3" xfId="5903"/>
    <cellStyle name="Comma 2 2 3 3 2 5" xfId="3065"/>
    <cellStyle name="Comma 2 2 3 3 2 5 2" xfId="8408"/>
    <cellStyle name="Comma 2 2 3 3 2 6" xfId="5760"/>
    <cellStyle name="Comma 2 2 3 3 3" xfId="511"/>
    <cellStyle name="Comma 2 2 3 3 3 2" xfId="3211"/>
    <cellStyle name="Comma 2 2 3 3 3 2 2" xfId="8553"/>
    <cellStyle name="Comma 2 2 3 3 3 3" xfId="5905"/>
    <cellStyle name="Comma 2 2 3 3 4" xfId="512"/>
    <cellStyle name="Comma 2 2 3 3 4 2" xfId="3212"/>
    <cellStyle name="Comma 2 2 3 3 4 2 2" xfId="8554"/>
    <cellStyle name="Comma 2 2 3 3 4 3" xfId="5906"/>
    <cellStyle name="Comma 2 2 3 3 5" xfId="2817"/>
    <cellStyle name="Comma 2 2 3 3 5 2" xfId="5490"/>
    <cellStyle name="Comma 2 2 3 3 5 2 2" xfId="10825"/>
    <cellStyle name="Comma 2 2 3 3 5 3" xfId="8182"/>
    <cellStyle name="Comma 2 2 3 3 6" xfId="2876"/>
    <cellStyle name="Comma 2 2 3 3 6 2" xfId="5549"/>
    <cellStyle name="Comma 2 2 3 3 6 2 2" xfId="10879"/>
    <cellStyle name="Comma 2 2 3 3 6 3" xfId="8238"/>
    <cellStyle name="Comma 2 2 3 3 7" xfId="508"/>
    <cellStyle name="Comma 2 2 3 3 7 2" xfId="3208"/>
    <cellStyle name="Comma 2 2 3 3 7 2 2" xfId="8550"/>
    <cellStyle name="Comma 2 2 3 3 7 3" xfId="5902"/>
    <cellStyle name="Comma 2 2 3 3 8" xfId="3011"/>
    <cellStyle name="Comma 2 2 3 3 8 2" xfId="8354"/>
    <cellStyle name="Comma 2 2 3 3 9" xfId="5706"/>
    <cellStyle name="Comma 2 2 3 4" xfId="331"/>
    <cellStyle name="Comma 2 2 3 4 2" xfId="514"/>
    <cellStyle name="Comma 2 2 3 4 2 2" xfId="515"/>
    <cellStyle name="Comma 2 2 3 4 2 2 2" xfId="3215"/>
    <cellStyle name="Comma 2 2 3 4 2 2 2 2" xfId="8557"/>
    <cellStyle name="Comma 2 2 3 4 2 2 3" xfId="5909"/>
    <cellStyle name="Comma 2 2 3 4 2 3" xfId="3214"/>
    <cellStyle name="Comma 2 2 3 4 2 3 2" xfId="8556"/>
    <cellStyle name="Comma 2 2 3 4 2 4" xfId="5908"/>
    <cellStyle name="Comma 2 2 3 4 3" xfId="516"/>
    <cellStyle name="Comma 2 2 3 4 3 2" xfId="3216"/>
    <cellStyle name="Comma 2 2 3 4 3 2 2" xfId="8558"/>
    <cellStyle name="Comma 2 2 3 4 3 3" xfId="5910"/>
    <cellStyle name="Comma 2 2 3 4 4" xfId="517"/>
    <cellStyle name="Comma 2 2 3 4 4 2" xfId="3217"/>
    <cellStyle name="Comma 2 2 3 4 4 2 2" xfId="8559"/>
    <cellStyle name="Comma 2 2 3 4 4 3" xfId="5911"/>
    <cellStyle name="Comma 2 2 3 4 5" xfId="2903"/>
    <cellStyle name="Comma 2 2 3 4 5 2" xfId="5576"/>
    <cellStyle name="Comma 2 2 3 4 5 2 2" xfId="10906"/>
    <cellStyle name="Comma 2 2 3 4 5 3" xfId="8265"/>
    <cellStyle name="Comma 2 2 3 4 6" xfId="513"/>
    <cellStyle name="Comma 2 2 3 4 6 2" xfId="3213"/>
    <cellStyle name="Comma 2 2 3 4 6 2 2" xfId="8555"/>
    <cellStyle name="Comma 2 2 3 4 6 3" xfId="5907"/>
    <cellStyle name="Comma 2 2 3 4 7" xfId="3038"/>
    <cellStyle name="Comma 2 2 3 4 7 2" xfId="8381"/>
    <cellStyle name="Comma 2 2 3 4 8" xfId="5733"/>
    <cellStyle name="Comma 2 2 3 5" xfId="518"/>
    <cellStyle name="Comma 2 2 3 5 2" xfId="519"/>
    <cellStyle name="Comma 2 2 3 5 2 2" xfId="520"/>
    <cellStyle name="Comma 2 2 3 5 2 2 2" xfId="3220"/>
    <cellStyle name="Comma 2 2 3 5 2 2 2 2" xfId="8562"/>
    <cellStyle name="Comma 2 2 3 5 2 2 3" xfId="5914"/>
    <cellStyle name="Comma 2 2 3 5 2 3" xfId="3219"/>
    <cellStyle name="Comma 2 2 3 5 2 3 2" xfId="8561"/>
    <cellStyle name="Comma 2 2 3 5 2 4" xfId="5913"/>
    <cellStyle name="Comma 2 2 3 5 3" xfId="521"/>
    <cellStyle name="Comma 2 2 3 5 3 2" xfId="3221"/>
    <cellStyle name="Comma 2 2 3 5 3 2 2" xfId="8563"/>
    <cellStyle name="Comma 2 2 3 5 3 3" xfId="5915"/>
    <cellStyle name="Comma 2 2 3 5 4" xfId="522"/>
    <cellStyle name="Comma 2 2 3 5 4 2" xfId="3222"/>
    <cellStyle name="Comma 2 2 3 5 4 2 2" xfId="8564"/>
    <cellStyle name="Comma 2 2 3 5 4 3" xfId="5916"/>
    <cellStyle name="Comma 2 2 3 5 5" xfId="3218"/>
    <cellStyle name="Comma 2 2 3 5 5 2" xfId="8560"/>
    <cellStyle name="Comma 2 2 3 5 6" xfId="5912"/>
    <cellStyle name="Comma 2 2 3 6" xfId="523"/>
    <cellStyle name="Comma 2 2 3 6 2" xfId="524"/>
    <cellStyle name="Comma 2 2 3 6 2 2" xfId="525"/>
    <cellStyle name="Comma 2 2 3 6 2 2 2" xfId="3225"/>
    <cellStyle name="Comma 2 2 3 6 2 2 2 2" xfId="8567"/>
    <cellStyle name="Comma 2 2 3 6 2 2 3" xfId="5919"/>
    <cellStyle name="Comma 2 2 3 6 2 3" xfId="3224"/>
    <cellStyle name="Comma 2 2 3 6 2 3 2" xfId="8566"/>
    <cellStyle name="Comma 2 2 3 6 2 4" xfId="5918"/>
    <cellStyle name="Comma 2 2 3 6 3" xfId="526"/>
    <cellStyle name="Comma 2 2 3 6 3 2" xfId="3226"/>
    <cellStyle name="Comma 2 2 3 6 3 2 2" xfId="8568"/>
    <cellStyle name="Comma 2 2 3 6 3 3" xfId="5920"/>
    <cellStyle name="Comma 2 2 3 6 4" xfId="527"/>
    <cellStyle name="Comma 2 2 3 6 4 2" xfId="3227"/>
    <cellStyle name="Comma 2 2 3 6 4 2 2" xfId="8569"/>
    <cellStyle name="Comma 2 2 3 6 4 3" xfId="5921"/>
    <cellStyle name="Comma 2 2 3 6 5" xfId="3223"/>
    <cellStyle name="Comma 2 2 3 6 5 2" xfId="8565"/>
    <cellStyle name="Comma 2 2 3 6 6" xfId="5917"/>
    <cellStyle name="Comma 2 2 3 7" xfId="528"/>
    <cellStyle name="Comma 2 2 3 7 2" xfId="529"/>
    <cellStyle name="Comma 2 2 3 7 2 2" xfId="3229"/>
    <cellStyle name="Comma 2 2 3 7 2 2 2" xfId="8571"/>
    <cellStyle name="Comma 2 2 3 7 2 3" xfId="5923"/>
    <cellStyle name="Comma 2 2 3 7 3" xfId="530"/>
    <cellStyle name="Comma 2 2 3 7 3 2" xfId="3230"/>
    <cellStyle name="Comma 2 2 3 7 3 2 2" xfId="8572"/>
    <cellStyle name="Comma 2 2 3 7 3 3" xfId="5924"/>
    <cellStyle name="Comma 2 2 3 7 4" xfId="3228"/>
    <cellStyle name="Comma 2 2 3 7 4 2" xfId="8570"/>
    <cellStyle name="Comma 2 2 3 7 5" xfId="5922"/>
    <cellStyle name="Comma 2 2 3 8" xfId="531"/>
    <cellStyle name="Comma 2 2 3 8 2" xfId="532"/>
    <cellStyle name="Comma 2 2 3 8 2 2" xfId="3232"/>
    <cellStyle name="Comma 2 2 3 8 2 2 2" xfId="8574"/>
    <cellStyle name="Comma 2 2 3 8 2 3" xfId="5926"/>
    <cellStyle name="Comma 2 2 3 8 3" xfId="3231"/>
    <cellStyle name="Comma 2 2 3 8 3 2" xfId="8573"/>
    <cellStyle name="Comma 2 2 3 8 4" xfId="5925"/>
    <cellStyle name="Comma 2 2 3 9" xfId="533"/>
    <cellStyle name="Comma 2 2 3 9 2" xfId="3233"/>
    <cellStyle name="Comma 2 2 3 9 2 2" xfId="8575"/>
    <cellStyle name="Comma 2 2 3 9 3" xfId="5927"/>
    <cellStyle name="Comma 2 2 4" xfId="281"/>
    <cellStyle name="Comma 2 2 4 10" xfId="535"/>
    <cellStyle name="Comma 2 2 4 10 2" xfId="3235"/>
    <cellStyle name="Comma 2 2 4 10 2 2" xfId="8577"/>
    <cellStyle name="Comma 2 2 4 10 3" xfId="5929"/>
    <cellStyle name="Comma 2 2 4 11" xfId="2795"/>
    <cellStyle name="Comma 2 2 4 11 2" xfId="5468"/>
    <cellStyle name="Comma 2 2 4 11 2 2" xfId="10804"/>
    <cellStyle name="Comma 2 2 4 11 3" xfId="8161"/>
    <cellStyle name="Comma 2 2 4 12" xfId="2855"/>
    <cellStyle name="Comma 2 2 4 12 2" xfId="5528"/>
    <cellStyle name="Comma 2 2 4 12 2 2" xfId="10858"/>
    <cellStyle name="Comma 2 2 4 12 3" xfId="8217"/>
    <cellStyle name="Comma 2 2 4 13" xfId="534"/>
    <cellStyle name="Comma 2 2 4 13 2" xfId="3234"/>
    <cellStyle name="Comma 2 2 4 13 2 2" xfId="8576"/>
    <cellStyle name="Comma 2 2 4 13 3" xfId="5928"/>
    <cellStyle name="Comma 2 2 4 14" xfId="2988"/>
    <cellStyle name="Comma 2 2 4 14 2" xfId="8333"/>
    <cellStyle name="Comma 2 2 4 15" xfId="5684"/>
    <cellStyle name="Comma 2 2 4 2" xfId="310"/>
    <cellStyle name="Comma 2 2 4 2 10" xfId="2823"/>
    <cellStyle name="Comma 2 2 4 2 10 2" xfId="5496"/>
    <cellStyle name="Comma 2 2 4 2 10 2 2" xfId="10831"/>
    <cellStyle name="Comma 2 2 4 2 10 3" xfId="8188"/>
    <cellStyle name="Comma 2 2 4 2 11" xfId="2882"/>
    <cellStyle name="Comma 2 2 4 2 11 2" xfId="5555"/>
    <cellStyle name="Comma 2 2 4 2 11 2 2" xfId="10885"/>
    <cellStyle name="Comma 2 2 4 2 11 3" xfId="8244"/>
    <cellStyle name="Comma 2 2 4 2 12" xfId="536"/>
    <cellStyle name="Comma 2 2 4 2 12 2" xfId="3236"/>
    <cellStyle name="Comma 2 2 4 2 12 2 2" xfId="8578"/>
    <cellStyle name="Comma 2 2 4 2 12 3" xfId="5930"/>
    <cellStyle name="Comma 2 2 4 2 13" xfId="3017"/>
    <cellStyle name="Comma 2 2 4 2 13 2" xfId="8360"/>
    <cellStyle name="Comma 2 2 4 2 14" xfId="5712"/>
    <cellStyle name="Comma 2 2 4 2 2" xfId="364"/>
    <cellStyle name="Comma 2 2 4 2 2 2" xfId="538"/>
    <cellStyle name="Comma 2 2 4 2 2 2 2" xfId="539"/>
    <cellStyle name="Comma 2 2 4 2 2 2 2 2" xfId="3239"/>
    <cellStyle name="Comma 2 2 4 2 2 2 2 2 2" xfId="8581"/>
    <cellStyle name="Comma 2 2 4 2 2 2 2 3" xfId="5933"/>
    <cellStyle name="Comma 2 2 4 2 2 2 3" xfId="3238"/>
    <cellStyle name="Comma 2 2 4 2 2 2 3 2" xfId="8580"/>
    <cellStyle name="Comma 2 2 4 2 2 2 4" xfId="5932"/>
    <cellStyle name="Comma 2 2 4 2 2 3" xfId="540"/>
    <cellStyle name="Comma 2 2 4 2 2 3 2" xfId="3240"/>
    <cellStyle name="Comma 2 2 4 2 2 3 2 2" xfId="8582"/>
    <cellStyle name="Comma 2 2 4 2 2 3 3" xfId="5934"/>
    <cellStyle name="Comma 2 2 4 2 2 4" xfId="541"/>
    <cellStyle name="Comma 2 2 4 2 2 4 2" xfId="3241"/>
    <cellStyle name="Comma 2 2 4 2 2 4 2 2" xfId="8583"/>
    <cellStyle name="Comma 2 2 4 2 2 4 3" xfId="5935"/>
    <cellStyle name="Comma 2 2 4 2 2 5" xfId="2936"/>
    <cellStyle name="Comma 2 2 4 2 2 5 2" xfId="5609"/>
    <cellStyle name="Comma 2 2 4 2 2 5 2 2" xfId="10939"/>
    <cellStyle name="Comma 2 2 4 2 2 5 3" xfId="8298"/>
    <cellStyle name="Comma 2 2 4 2 2 6" xfId="537"/>
    <cellStyle name="Comma 2 2 4 2 2 6 2" xfId="3237"/>
    <cellStyle name="Comma 2 2 4 2 2 6 2 2" xfId="8579"/>
    <cellStyle name="Comma 2 2 4 2 2 6 3" xfId="5931"/>
    <cellStyle name="Comma 2 2 4 2 2 7" xfId="3071"/>
    <cellStyle name="Comma 2 2 4 2 2 7 2" xfId="8414"/>
    <cellStyle name="Comma 2 2 4 2 2 8" xfId="5766"/>
    <cellStyle name="Comma 2 2 4 2 3" xfId="542"/>
    <cellStyle name="Comma 2 2 4 2 3 2" xfId="543"/>
    <cellStyle name="Comma 2 2 4 2 3 2 2" xfId="544"/>
    <cellStyle name="Comma 2 2 4 2 3 2 2 2" xfId="3244"/>
    <cellStyle name="Comma 2 2 4 2 3 2 2 2 2" xfId="8586"/>
    <cellStyle name="Comma 2 2 4 2 3 2 2 3" xfId="5938"/>
    <cellStyle name="Comma 2 2 4 2 3 2 3" xfId="3243"/>
    <cellStyle name="Comma 2 2 4 2 3 2 3 2" xfId="8585"/>
    <cellStyle name="Comma 2 2 4 2 3 2 4" xfId="5937"/>
    <cellStyle name="Comma 2 2 4 2 3 3" xfId="545"/>
    <cellStyle name="Comma 2 2 4 2 3 3 2" xfId="3245"/>
    <cellStyle name="Comma 2 2 4 2 3 3 2 2" xfId="8587"/>
    <cellStyle name="Comma 2 2 4 2 3 3 3" xfId="5939"/>
    <cellStyle name="Comma 2 2 4 2 3 4" xfId="546"/>
    <cellStyle name="Comma 2 2 4 2 3 4 2" xfId="3246"/>
    <cellStyle name="Comma 2 2 4 2 3 4 2 2" xfId="8588"/>
    <cellStyle name="Comma 2 2 4 2 3 4 3" xfId="5940"/>
    <cellStyle name="Comma 2 2 4 2 3 5" xfId="3242"/>
    <cellStyle name="Comma 2 2 4 2 3 5 2" xfId="8584"/>
    <cellStyle name="Comma 2 2 4 2 3 6" xfId="5936"/>
    <cellStyle name="Comma 2 2 4 2 4" xfId="547"/>
    <cellStyle name="Comma 2 2 4 2 4 2" xfId="548"/>
    <cellStyle name="Comma 2 2 4 2 4 2 2" xfId="549"/>
    <cellStyle name="Comma 2 2 4 2 4 2 2 2" xfId="3249"/>
    <cellStyle name="Comma 2 2 4 2 4 2 2 2 2" xfId="8591"/>
    <cellStyle name="Comma 2 2 4 2 4 2 2 3" xfId="5943"/>
    <cellStyle name="Comma 2 2 4 2 4 2 3" xfId="3248"/>
    <cellStyle name="Comma 2 2 4 2 4 2 3 2" xfId="8590"/>
    <cellStyle name="Comma 2 2 4 2 4 2 4" xfId="5942"/>
    <cellStyle name="Comma 2 2 4 2 4 3" xfId="550"/>
    <cellStyle name="Comma 2 2 4 2 4 3 2" xfId="3250"/>
    <cellStyle name="Comma 2 2 4 2 4 3 2 2" xfId="8592"/>
    <cellStyle name="Comma 2 2 4 2 4 3 3" xfId="5944"/>
    <cellStyle name="Comma 2 2 4 2 4 4" xfId="551"/>
    <cellStyle name="Comma 2 2 4 2 4 4 2" xfId="3251"/>
    <cellStyle name="Comma 2 2 4 2 4 4 2 2" xfId="8593"/>
    <cellStyle name="Comma 2 2 4 2 4 4 3" xfId="5945"/>
    <cellStyle name="Comma 2 2 4 2 4 5" xfId="3247"/>
    <cellStyle name="Comma 2 2 4 2 4 5 2" xfId="8589"/>
    <cellStyle name="Comma 2 2 4 2 4 6" xfId="5941"/>
    <cellStyle name="Comma 2 2 4 2 5" xfId="552"/>
    <cellStyle name="Comma 2 2 4 2 5 2" xfId="553"/>
    <cellStyle name="Comma 2 2 4 2 5 2 2" xfId="554"/>
    <cellStyle name="Comma 2 2 4 2 5 2 2 2" xfId="3254"/>
    <cellStyle name="Comma 2 2 4 2 5 2 2 2 2" xfId="8596"/>
    <cellStyle name="Comma 2 2 4 2 5 2 2 3" xfId="5948"/>
    <cellStyle name="Comma 2 2 4 2 5 2 3" xfId="3253"/>
    <cellStyle name="Comma 2 2 4 2 5 2 3 2" xfId="8595"/>
    <cellStyle name="Comma 2 2 4 2 5 2 4" xfId="5947"/>
    <cellStyle name="Comma 2 2 4 2 5 3" xfId="555"/>
    <cellStyle name="Comma 2 2 4 2 5 3 2" xfId="3255"/>
    <cellStyle name="Comma 2 2 4 2 5 3 2 2" xfId="8597"/>
    <cellStyle name="Comma 2 2 4 2 5 3 3" xfId="5949"/>
    <cellStyle name="Comma 2 2 4 2 5 4" xfId="556"/>
    <cellStyle name="Comma 2 2 4 2 5 4 2" xfId="3256"/>
    <cellStyle name="Comma 2 2 4 2 5 4 2 2" xfId="8598"/>
    <cellStyle name="Comma 2 2 4 2 5 4 3" xfId="5950"/>
    <cellStyle name="Comma 2 2 4 2 5 5" xfId="3252"/>
    <cellStyle name="Comma 2 2 4 2 5 5 2" xfId="8594"/>
    <cellStyle name="Comma 2 2 4 2 5 6" xfId="5946"/>
    <cellStyle name="Comma 2 2 4 2 6" xfId="557"/>
    <cellStyle name="Comma 2 2 4 2 6 2" xfId="558"/>
    <cellStyle name="Comma 2 2 4 2 6 2 2" xfId="3258"/>
    <cellStyle name="Comma 2 2 4 2 6 2 2 2" xfId="8600"/>
    <cellStyle name="Comma 2 2 4 2 6 2 3" xfId="5952"/>
    <cellStyle name="Comma 2 2 4 2 6 3" xfId="559"/>
    <cellStyle name="Comma 2 2 4 2 6 3 2" xfId="3259"/>
    <cellStyle name="Comma 2 2 4 2 6 3 2 2" xfId="8601"/>
    <cellStyle name="Comma 2 2 4 2 6 3 3" xfId="5953"/>
    <cellStyle name="Comma 2 2 4 2 6 4" xfId="3257"/>
    <cellStyle name="Comma 2 2 4 2 6 4 2" xfId="8599"/>
    <cellStyle name="Comma 2 2 4 2 6 5" xfId="5951"/>
    <cellStyle name="Comma 2 2 4 2 7" xfId="560"/>
    <cellStyle name="Comma 2 2 4 2 7 2" xfId="561"/>
    <cellStyle name="Comma 2 2 4 2 7 2 2" xfId="3261"/>
    <cellStyle name="Comma 2 2 4 2 7 2 2 2" xfId="8603"/>
    <cellStyle name="Comma 2 2 4 2 7 2 3" xfId="5955"/>
    <cellStyle name="Comma 2 2 4 2 7 3" xfId="3260"/>
    <cellStyle name="Comma 2 2 4 2 7 3 2" xfId="8602"/>
    <cellStyle name="Comma 2 2 4 2 7 4" xfId="5954"/>
    <cellStyle name="Comma 2 2 4 2 8" xfId="562"/>
    <cellStyle name="Comma 2 2 4 2 8 2" xfId="3262"/>
    <cellStyle name="Comma 2 2 4 2 8 2 2" xfId="8604"/>
    <cellStyle name="Comma 2 2 4 2 8 3" xfId="5956"/>
    <cellStyle name="Comma 2 2 4 2 9" xfId="563"/>
    <cellStyle name="Comma 2 2 4 2 9 2" xfId="3263"/>
    <cellStyle name="Comma 2 2 4 2 9 2 2" xfId="8605"/>
    <cellStyle name="Comma 2 2 4 2 9 3" xfId="5957"/>
    <cellStyle name="Comma 2 2 4 3" xfId="337"/>
    <cellStyle name="Comma 2 2 4 3 2" xfId="565"/>
    <cellStyle name="Comma 2 2 4 3 2 2" xfId="566"/>
    <cellStyle name="Comma 2 2 4 3 2 2 2" xfId="3266"/>
    <cellStyle name="Comma 2 2 4 3 2 2 2 2" xfId="8608"/>
    <cellStyle name="Comma 2 2 4 3 2 2 3" xfId="5960"/>
    <cellStyle name="Comma 2 2 4 3 2 3" xfId="3265"/>
    <cellStyle name="Comma 2 2 4 3 2 3 2" xfId="8607"/>
    <cellStyle name="Comma 2 2 4 3 2 4" xfId="5959"/>
    <cellStyle name="Comma 2 2 4 3 3" xfId="567"/>
    <cellStyle name="Comma 2 2 4 3 3 2" xfId="3267"/>
    <cellStyle name="Comma 2 2 4 3 3 2 2" xfId="8609"/>
    <cellStyle name="Comma 2 2 4 3 3 3" xfId="5961"/>
    <cellStyle name="Comma 2 2 4 3 4" xfId="568"/>
    <cellStyle name="Comma 2 2 4 3 4 2" xfId="3268"/>
    <cellStyle name="Comma 2 2 4 3 4 2 2" xfId="8610"/>
    <cellStyle name="Comma 2 2 4 3 4 3" xfId="5962"/>
    <cellStyle name="Comma 2 2 4 3 5" xfId="2909"/>
    <cellStyle name="Comma 2 2 4 3 5 2" xfId="5582"/>
    <cellStyle name="Comma 2 2 4 3 5 2 2" xfId="10912"/>
    <cellStyle name="Comma 2 2 4 3 5 3" xfId="8271"/>
    <cellStyle name="Comma 2 2 4 3 6" xfId="564"/>
    <cellStyle name="Comma 2 2 4 3 6 2" xfId="3264"/>
    <cellStyle name="Comma 2 2 4 3 6 2 2" xfId="8606"/>
    <cellStyle name="Comma 2 2 4 3 6 3" xfId="5958"/>
    <cellStyle name="Comma 2 2 4 3 7" xfId="3044"/>
    <cellStyle name="Comma 2 2 4 3 7 2" xfId="8387"/>
    <cellStyle name="Comma 2 2 4 3 8" xfId="5739"/>
    <cellStyle name="Comma 2 2 4 4" xfId="569"/>
    <cellStyle name="Comma 2 2 4 4 2" xfId="570"/>
    <cellStyle name="Comma 2 2 4 4 2 2" xfId="571"/>
    <cellStyle name="Comma 2 2 4 4 2 2 2" xfId="3271"/>
    <cellStyle name="Comma 2 2 4 4 2 2 2 2" xfId="8613"/>
    <cellStyle name="Comma 2 2 4 4 2 2 3" xfId="5965"/>
    <cellStyle name="Comma 2 2 4 4 2 3" xfId="3270"/>
    <cellStyle name="Comma 2 2 4 4 2 3 2" xfId="8612"/>
    <cellStyle name="Comma 2 2 4 4 2 4" xfId="5964"/>
    <cellStyle name="Comma 2 2 4 4 3" xfId="572"/>
    <cellStyle name="Comma 2 2 4 4 3 2" xfId="3272"/>
    <cellStyle name="Comma 2 2 4 4 3 2 2" xfId="8614"/>
    <cellStyle name="Comma 2 2 4 4 3 3" xfId="5966"/>
    <cellStyle name="Comma 2 2 4 4 4" xfId="573"/>
    <cellStyle name="Comma 2 2 4 4 4 2" xfId="3273"/>
    <cellStyle name="Comma 2 2 4 4 4 2 2" xfId="8615"/>
    <cellStyle name="Comma 2 2 4 4 4 3" xfId="5967"/>
    <cellStyle name="Comma 2 2 4 4 5" xfId="3269"/>
    <cellStyle name="Comma 2 2 4 4 5 2" xfId="8611"/>
    <cellStyle name="Comma 2 2 4 4 6" xfId="5963"/>
    <cellStyle name="Comma 2 2 4 5" xfId="574"/>
    <cellStyle name="Comma 2 2 4 5 2" xfId="575"/>
    <cellStyle name="Comma 2 2 4 5 2 2" xfId="576"/>
    <cellStyle name="Comma 2 2 4 5 2 2 2" xfId="3276"/>
    <cellStyle name="Comma 2 2 4 5 2 2 2 2" xfId="8618"/>
    <cellStyle name="Comma 2 2 4 5 2 2 3" xfId="5970"/>
    <cellStyle name="Comma 2 2 4 5 2 3" xfId="3275"/>
    <cellStyle name="Comma 2 2 4 5 2 3 2" xfId="8617"/>
    <cellStyle name="Comma 2 2 4 5 2 4" xfId="5969"/>
    <cellStyle name="Comma 2 2 4 5 3" xfId="577"/>
    <cellStyle name="Comma 2 2 4 5 3 2" xfId="3277"/>
    <cellStyle name="Comma 2 2 4 5 3 2 2" xfId="8619"/>
    <cellStyle name="Comma 2 2 4 5 3 3" xfId="5971"/>
    <cellStyle name="Comma 2 2 4 5 4" xfId="578"/>
    <cellStyle name="Comma 2 2 4 5 4 2" xfId="3278"/>
    <cellStyle name="Comma 2 2 4 5 4 2 2" xfId="8620"/>
    <cellStyle name="Comma 2 2 4 5 4 3" xfId="5972"/>
    <cellStyle name="Comma 2 2 4 5 5" xfId="3274"/>
    <cellStyle name="Comma 2 2 4 5 5 2" xfId="8616"/>
    <cellStyle name="Comma 2 2 4 5 6" xfId="5968"/>
    <cellStyle name="Comma 2 2 4 6" xfId="579"/>
    <cellStyle name="Comma 2 2 4 6 2" xfId="580"/>
    <cellStyle name="Comma 2 2 4 6 2 2" xfId="581"/>
    <cellStyle name="Comma 2 2 4 6 2 2 2" xfId="3281"/>
    <cellStyle name="Comma 2 2 4 6 2 2 2 2" xfId="8623"/>
    <cellStyle name="Comma 2 2 4 6 2 2 3" xfId="5975"/>
    <cellStyle name="Comma 2 2 4 6 2 3" xfId="3280"/>
    <cellStyle name="Comma 2 2 4 6 2 3 2" xfId="8622"/>
    <cellStyle name="Comma 2 2 4 6 2 4" xfId="5974"/>
    <cellStyle name="Comma 2 2 4 6 3" xfId="582"/>
    <cellStyle name="Comma 2 2 4 6 3 2" xfId="3282"/>
    <cellStyle name="Comma 2 2 4 6 3 2 2" xfId="8624"/>
    <cellStyle name="Comma 2 2 4 6 3 3" xfId="5976"/>
    <cellStyle name="Comma 2 2 4 6 4" xfId="583"/>
    <cellStyle name="Comma 2 2 4 6 4 2" xfId="3283"/>
    <cellStyle name="Comma 2 2 4 6 4 2 2" xfId="8625"/>
    <cellStyle name="Comma 2 2 4 6 4 3" xfId="5977"/>
    <cellStyle name="Comma 2 2 4 6 5" xfId="3279"/>
    <cellStyle name="Comma 2 2 4 6 5 2" xfId="8621"/>
    <cellStyle name="Comma 2 2 4 6 6" xfId="5973"/>
    <cellStyle name="Comma 2 2 4 7" xfId="584"/>
    <cellStyle name="Comma 2 2 4 7 2" xfId="585"/>
    <cellStyle name="Comma 2 2 4 7 2 2" xfId="3285"/>
    <cellStyle name="Comma 2 2 4 7 2 2 2" xfId="8627"/>
    <cellStyle name="Comma 2 2 4 7 2 3" xfId="5979"/>
    <cellStyle name="Comma 2 2 4 7 3" xfId="586"/>
    <cellStyle name="Comma 2 2 4 7 3 2" xfId="3286"/>
    <cellStyle name="Comma 2 2 4 7 3 2 2" xfId="8628"/>
    <cellStyle name="Comma 2 2 4 7 3 3" xfId="5980"/>
    <cellStyle name="Comma 2 2 4 7 4" xfId="3284"/>
    <cellStyle name="Comma 2 2 4 7 4 2" xfId="8626"/>
    <cellStyle name="Comma 2 2 4 7 5" xfId="5978"/>
    <cellStyle name="Comma 2 2 4 8" xfId="587"/>
    <cellStyle name="Comma 2 2 4 8 2" xfId="588"/>
    <cellStyle name="Comma 2 2 4 8 2 2" xfId="3288"/>
    <cellStyle name="Comma 2 2 4 8 2 2 2" xfId="8630"/>
    <cellStyle name="Comma 2 2 4 8 2 3" xfId="5982"/>
    <cellStyle name="Comma 2 2 4 8 3" xfId="3287"/>
    <cellStyle name="Comma 2 2 4 8 3 2" xfId="8629"/>
    <cellStyle name="Comma 2 2 4 8 4" xfId="5981"/>
    <cellStyle name="Comma 2 2 4 9" xfId="589"/>
    <cellStyle name="Comma 2 2 4 9 2" xfId="3289"/>
    <cellStyle name="Comma 2 2 4 9 2 2" xfId="8631"/>
    <cellStyle name="Comma 2 2 4 9 3" xfId="5983"/>
    <cellStyle name="Comma 2 2 5" xfId="297"/>
    <cellStyle name="Comma 2 2 5 10" xfId="2810"/>
    <cellStyle name="Comma 2 2 5 10 2" xfId="5483"/>
    <cellStyle name="Comma 2 2 5 10 2 2" xfId="10818"/>
    <cellStyle name="Comma 2 2 5 10 3" xfId="8175"/>
    <cellStyle name="Comma 2 2 5 11" xfId="2869"/>
    <cellStyle name="Comma 2 2 5 11 2" xfId="5542"/>
    <cellStyle name="Comma 2 2 5 11 2 2" xfId="10872"/>
    <cellStyle name="Comma 2 2 5 11 3" xfId="8231"/>
    <cellStyle name="Comma 2 2 5 12" xfId="590"/>
    <cellStyle name="Comma 2 2 5 12 2" xfId="3290"/>
    <cellStyle name="Comma 2 2 5 12 2 2" xfId="8632"/>
    <cellStyle name="Comma 2 2 5 12 3" xfId="5984"/>
    <cellStyle name="Comma 2 2 5 13" xfId="3004"/>
    <cellStyle name="Comma 2 2 5 13 2" xfId="8347"/>
    <cellStyle name="Comma 2 2 5 14" xfId="5699"/>
    <cellStyle name="Comma 2 2 5 2" xfId="351"/>
    <cellStyle name="Comma 2 2 5 2 2" xfId="592"/>
    <cellStyle name="Comma 2 2 5 2 2 2" xfId="593"/>
    <cellStyle name="Comma 2 2 5 2 2 2 2" xfId="3293"/>
    <cellStyle name="Comma 2 2 5 2 2 2 2 2" xfId="8635"/>
    <cellStyle name="Comma 2 2 5 2 2 2 3" xfId="5987"/>
    <cellStyle name="Comma 2 2 5 2 2 3" xfId="3292"/>
    <cellStyle name="Comma 2 2 5 2 2 3 2" xfId="8634"/>
    <cellStyle name="Comma 2 2 5 2 2 4" xfId="5986"/>
    <cellStyle name="Comma 2 2 5 2 3" xfId="594"/>
    <cellStyle name="Comma 2 2 5 2 3 2" xfId="3294"/>
    <cellStyle name="Comma 2 2 5 2 3 2 2" xfId="8636"/>
    <cellStyle name="Comma 2 2 5 2 3 3" xfId="5988"/>
    <cellStyle name="Comma 2 2 5 2 4" xfId="595"/>
    <cellStyle name="Comma 2 2 5 2 4 2" xfId="3295"/>
    <cellStyle name="Comma 2 2 5 2 4 2 2" xfId="8637"/>
    <cellStyle name="Comma 2 2 5 2 4 3" xfId="5989"/>
    <cellStyle name="Comma 2 2 5 2 5" xfId="2923"/>
    <cellStyle name="Comma 2 2 5 2 5 2" xfId="5596"/>
    <cellStyle name="Comma 2 2 5 2 5 2 2" xfId="10926"/>
    <cellStyle name="Comma 2 2 5 2 5 3" xfId="8285"/>
    <cellStyle name="Comma 2 2 5 2 6" xfId="591"/>
    <cellStyle name="Comma 2 2 5 2 6 2" xfId="3291"/>
    <cellStyle name="Comma 2 2 5 2 6 2 2" xfId="8633"/>
    <cellStyle name="Comma 2 2 5 2 6 3" xfId="5985"/>
    <cellStyle name="Comma 2 2 5 2 7" xfId="3058"/>
    <cellStyle name="Comma 2 2 5 2 7 2" xfId="8401"/>
    <cellStyle name="Comma 2 2 5 2 8" xfId="5753"/>
    <cellStyle name="Comma 2 2 5 3" xfId="596"/>
    <cellStyle name="Comma 2 2 5 3 2" xfId="597"/>
    <cellStyle name="Comma 2 2 5 3 2 2" xfId="598"/>
    <cellStyle name="Comma 2 2 5 3 2 2 2" xfId="3298"/>
    <cellStyle name="Comma 2 2 5 3 2 2 2 2" xfId="8640"/>
    <cellStyle name="Comma 2 2 5 3 2 2 3" xfId="5992"/>
    <cellStyle name="Comma 2 2 5 3 2 3" xfId="3297"/>
    <cellStyle name="Comma 2 2 5 3 2 3 2" xfId="8639"/>
    <cellStyle name="Comma 2 2 5 3 2 4" xfId="5991"/>
    <cellStyle name="Comma 2 2 5 3 3" xfId="599"/>
    <cellStyle name="Comma 2 2 5 3 3 2" xfId="3299"/>
    <cellStyle name="Comma 2 2 5 3 3 2 2" xfId="8641"/>
    <cellStyle name="Comma 2 2 5 3 3 3" xfId="5993"/>
    <cellStyle name="Comma 2 2 5 3 4" xfId="600"/>
    <cellStyle name="Comma 2 2 5 3 4 2" xfId="3300"/>
    <cellStyle name="Comma 2 2 5 3 4 2 2" xfId="8642"/>
    <cellStyle name="Comma 2 2 5 3 4 3" xfId="5994"/>
    <cellStyle name="Comma 2 2 5 3 5" xfId="3296"/>
    <cellStyle name="Comma 2 2 5 3 5 2" xfId="8638"/>
    <cellStyle name="Comma 2 2 5 3 6" xfId="5990"/>
    <cellStyle name="Comma 2 2 5 4" xfId="601"/>
    <cellStyle name="Comma 2 2 5 4 2" xfId="602"/>
    <cellStyle name="Comma 2 2 5 4 2 2" xfId="603"/>
    <cellStyle name="Comma 2 2 5 4 2 2 2" xfId="3303"/>
    <cellStyle name="Comma 2 2 5 4 2 2 2 2" xfId="8645"/>
    <cellStyle name="Comma 2 2 5 4 2 2 3" xfId="5997"/>
    <cellStyle name="Comma 2 2 5 4 2 3" xfId="3302"/>
    <cellStyle name="Comma 2 2 5 4 2 3 2" xfId="8644"/>
    <cellStyle name="Comma 2 2 5 4 2 4" xfId="5996"/>
    <cellStyle name="Comma 2 2 5 4 3" xfId="604"/>
    <cellStyle name="Comma 2 2 5 4 3 2" xfId="3304"/>
    <cellStyle name="Comma 2 2 5 4 3 2 2" xfId="8646"/>
    <cellStyle name="Comma 2 2 5 4 3 3" xfId="5998"/>
    <cellStyle name="Comma 2 2 5 4 4" xfId="605"/>
    <cellStyle name="Comma 2 2 5 4 4 2" xfId="3305"/>
    <cellStyle name="Comma 2 2 5 4 4 2 2" xfId="8647"/>
    <cellStyle name="Comma 2 2 5 4 4 3" xfId="5999"/>
    <cellStyle name="Comma 2 2 5 4 5" xfId="3301"/>
    <cellStyle name="Comma 2 2 5 4 5 2" xfId="8643"/>
    <cellStyle name="Comma 2 2 5 4 6" xfId="5995"/>
    <cellStyle name="Comma 2 2 5 5" xfId="606"/>
    <cellStyle name="Comma 2 2 5 5 2" xfId="607"/>
    <cellStyle name="Comma 2 2 5 5 2 2" xfId="608"/>
    <cellStyle name="Comma 2 2 5 5 2 2 2" xfId="3308"/>
    <cellStyle name="Comma 2 2 5 5 2 2 2 2" xfId="8650"/>
    <cellStyle name="Comma 2 2 5 5 2 2 3" xfId="6002"/>
    <cellStyle name="Comma 2 2 5 5 2 3" xfId="3307"/>
    <cellStyle name="Comma 2 2 5 5 2 3 2" xfId="8649"/>
    <cellStyle name="Comma 2 2 5 5 2 4" xfId="6001"/>
    <cellStyle name="Comma 2 2 5 5 3" xfId="609"/>
    <cellStyle name="Comma 2 2 5 5 3 2" xfId="3309"/>
    <cellStyle name="Comma 2 2 5 5 3 2 2" xfId="8651"/>
    <cellStyle name="Comma 2 2 5 5 3 3" xfId="6003"/>
    <cellStyle name="Comma 2 2 5 5 4" xfId="610"/>
    <cellStyle name="Comma 2 2 5 5 4 2" xfId="3310"/>
    <cellStyle name="Comma 2 2 5 5 4 2 2" xfId="8652"/>
    <cellStyle name="Comma 2 2 5 5 4 3" xfId="6004"/>
    <cellStyle name="Comma 2 2 5 5 5" xfId="3306"/>
    <cellStyle name="Comma 2 2 5 5 5 2" xfId="8648"/>
    <cellStyle name="Comma 2 2 5 5 6" xfId="6000"/>
    <cellStyle name="Comma 2 2 5 6" xfId="611"/>
    <cellStyle name="Comma 2 2 5 6 2" xfId="612"/>
    <cellStyle name="Comma 2 2 5 6 2 2" xfId="3312"/>
    <cellStyle name="Comma 2 2 5 6 2 2 2" xfId="8654"/>
    <cellStyle name="Comma 2 2 5 6 2 3" xfId="6006"/>
    <cellStyle name="Comma 2 2 5 6 3" xfId="613"/>
    <cellStyle name="Comma 2 2 5 6 3 2" xfId="3313"/>
    <cellStyle name="Comma 2 2 5 6 3 2 2" xfId="8655"/>
    <cellStyle name="Comma 2 2 5 6 3 3" xfId="6007"/>
    <cellStyle name="Comma 2 2 5 6 4" xfId="3311"/>
    <cellStyle name="Comma 2 2 5 6 4 2" xfId="8653"/>
    <cellStyle name="Comma 2 2 5 6 5" xfId="6005"/>
    <cellStyle name="Comma 2 2 5 7" xfId="614"/>
    <cellStyle name="Comma 2 2 5 7 2" xfId="615"/>
    <cellStyle name="Comma 2 2 5 7 2 2" xfId="3315"/>
    <cellStyle name="Comma 2 2 5 7 2 2 2" xfId="8657"/>
    <cellStyle name="Comma 2 2 5 7 2 3" xfId="6009"/>
    <cellStyle name="Comma 2 2 5 7 3" xfId="3314"/>
    <cellStyle name="Comma 2 2 5 7 3 2" xfId="8656"/>
    <cellStyle name="Comma 2 2 5 7 4" xfId="6008"/>
    <cellStyle name="Comma 2 2 5 8" xfId="616"/>
    <cellStyle name="Comma 2 2 5 8 2" xfId="3316"/>
    <cellStyle name="Comma 2 2 5 8 2 2" xfId="8658"/>
    <cellStyle name="Comma 2 2 5 8 3" xfId="6010"/>
    <cellStyle name="Comma 2 2 5 9" xfId="617"/>
    <cellStyle name="Comma 2 2 5 9 2" xfId="3317"/>
    <cellStyle name="Comma 2 2 5 9 2 2" xfId="8659"/>
    <cellStyle name="Comma 2 2 5 9 3" xfId="6011"/>
    <cellStyle name="Comma 2 2 6" xfId="324"/>
    <cellStyle name="Comma 2 2 6 2" xfId="619"/>
    <cellStyle name="Comma 2 2 6 2 2" xfId="620"/>
    <cellStyle name="Comma 2 2 6 2 2 2" xfId="3320"/>
    <cellStyle name="Comma 2 2 6 2 2 2 2" xfId="8662"/>
    <cellStyle name="Comma 2 2 6 2 2 3" xfId="6014"/>
    <cellStyle name="Comma 2 2 6 2 3" xfId="3319"/>
    <cellStyle name="Comma 2 2 6 2 3 2" xfId="8661"/>
    <cellStyle name="Comma 2 2 6 2 4" xfId="6013"/>
    <cellStyle name="Comma 2 2 6 3" xfId="621"/>
    <cellStyle name="Comma 2 2 6 3 2" xfId="3321"/>
    <cellStyle name="Comma 2 2 6 3 2 2" xfId="8663"/>
    <cellStyle name="Comma 2 2 6 3 3" xfId="6015"/>
    <cellStyle name="Comma 2 2 6 4" xfId="622"/>
    <cellStyle name="Comma 2 2 6 4 2" xfId="3322"/>
    <cellStyle name="Comma 2 2 6 4 2 2" xfId="8664"/>
    <cellStyle name="Comma 2 2 6 4 3" xfId="6016"/>
    <cellStyle name="Comma 2 2 6 5" xfId="2896"/>
    <cellStyle name="Comma 2 2 6 5 2" xfId="5569"/>
    <cellStyle name="Comma 2 2 6 5 2 2" xfId="10899"/>
    <cellStyle name="Comma 2 2 6 5 3" xfId="8258"/>
    <cellStyle name="Comma 2 2 6 6" xfId="618"/>
    <cellStyle name="Comma 2 2 6 6 2" xfId="3318"/>
    <cellStyle name="Comma 2 2 6 6 2 2" xfId="8660"/>
    <cellStyle name="Comma 2 2 6 6 3" xfId="6012"/>
    <cellStyle name="Comma 2 2 6 7" xfId="3031"/>
    <cellStyle name="Comma 2 2 6 7 2" xfId="8374"/>
    <cellStyle name="Comma 2 2 6 8" xfId="5726"/>
    <cellStyle name="Comma 2 2 7" xfId="623"/>
    <cellStyle name="Comma 2 2 7 2" xfId="624"/>
    <cellStyle name="Comma 2 2 7 2 2" xfId="625"/>
    <cellStyle name="Comma 2 2 7 2 2 2" xfId="3325"/>
    <cellStyle name="Comma 2 2 7 2 2 2 2" xfId="8667"/>
    <cellStyle name="Comma 2 2 7 2 2 3" xfId="6019"/>
    <cellStyle name="Comma 2 2 7 2 3" xfId="3324"/>
    <cellStyle name="Comma 2 2 7 2 3 2" xfId="8666"/>
    <cellStyle name="Comma 2 2 7 2 4" xfId="6018"/>
    <cellStyle name="Comma 2 2 7 3" xfId="626"/>
    <cellStyle name="Comma 2 2 7 3 2" xfId="3326"/>
    <cellStyle name="Comma 2 2 7 3 2 2" xfId="8668"/>
    <cellStyle name="Comma 2 2 7 3 3" xfId="6020"/>
    <cellStyle name="Comma 2 2 7 4" xfId="627"/>
    <cellStyle name="Comma 2 2 7 4 2" xfId="3327"/>
    <cellStyle name="Comma 2 2 7 4 2 2" xfId="8669"/>
    <cellStyle name="Comma 2 2 7 4 3" xfId="6021"/>
    <cellStyle name="Comma 2 2 7 5" xfId="3323"/>
    <cellStyle name="Comma 2 2 7 5 2" xfId="8665"/>
    <cellStyle name="Comma 2 2 7 6" xfId="6017"/>
    <cellStyle name="Comma 2 2 8" xfId="628"/>
    <cellStyle name="Comma 2 2 8 2" xfId="629"/>
    <cellStyle name="Comma 2 2 8 2 2" xfId="630"/>
    <cellStyle name="Comma 2 2 8 2 2 2" xfId="3330"/>
    <cellStyle name="Comma 2 2 8 2 2 2 2" xfId="8672"/>
    <cellStyle name="Comma 2 2 8 2 2 3" xfId="6024"/>
    <cellStyle name="Comma 2 2 8 2 3" xfId="3329"/>
    <cellStyle name="Comma 2 2 8 2 3 2" xfId="8671"/>
    <cellStyle name="Comma 2 2 8 2 4" xfId="6023"/>
    <cellStyle name="Comma 2 2 8 3" xfId="631"/>
    <cellStyle name="Comma 2 2 8 3 2" xfId="3331"/>
    <cellStyle name="Comma 2 2 8 3 2 2" xfId="8673"/>
    <cellStyle name="Comma 2 2 8 3 3" xfId="6025"/>
    <cellStyle name="Comma 2 2 8 4" xfId="632"/>
    <cellStyle name="Comma 2 2 8 4 2" xfId="3332"/>
    <cellStyle name="Comma 2 2 8 4 2 2" xfId="8674"/>
    <cellStyle name="Comma 2 2 8 4 3" xfId="6026"/>
    <cellStyle name="Comma 2 2 8 5" xfId="3328"/>
    <cellStyle name="Comma 2 2 8 5 2" xfId="8670"/>
    <cellStyle name="Comma 2 2 8 6" xfId="6022"/>
    <cellStyle name="Comma 2 2 9" xfId="633"/>
    <cellStyle name="Comma 2 2 9 2" xfId="634"/>
    <cellStyle name="Comma 2 2 9 2 2" xfId="635"/>
    <cellStyle name="Comma 2 2 9 2 2 2" xfId="3335"/>
    <cellStyle name="Comma 2 2 9 2 2 2 2" xfId="8677"/>
    <cellStyle name="Comma 2 2 9 2 2 3" xfId="6029"/>
    <cellStyle name="Comma 2 2 9 2 3" xfId="3334"/>
    <cellStyle name="Comma 2 2 9 2 3 2" xfId="8676"/>
    <cellStyle name="Comma 2 2 9 2 4" xfId="6028"/>
    <cellStyle name="Comma 2 2 9 3" xfId="636"/>
    <cellStyle name="Comma 2 2 9 3 2" xfId="3336"/>
    <cellStyle name="Comma 2 2 9 3 2 2" xfId="8678"/>
    <cellStyle name="Comma 2 2 9 3 3" xfId="6030"/>
    <cellStyle name="Comma 2 2 9 4" xfId="637"/>
    <cellStyle name="Comma 2 2 9 4 2" xfId="3337"/>
    <cellStyle name="Comma 2 2 9 4 2 2" xfId="8679"/>
    <cellStyle name="Comma 2 2 9 4 3" xfId="6031"/>
    <cellStyle name="Comma 2 2 9 5" xfId="3333"/>
    <cellStyle name="Comma 2 2 9 5 2" xfId="8675"/>
    <cellStyle name="Comma 2 2 9 6" xfId="6027"/>
    <cellStyle name="Comma 2 20" xfId="2841"/>
    <cellStyle name="Comma 2 20 2" xfId="5514"/>
    <cellStyle name="Comma 2 20 2 2" xfId="10844"/>
    <cellStyle name="Comma 2 20 3" xfId="8203"/>
    <cellStyle name="Comma 2 21" xfId="384"/>
    <cellStyle name="Comma 2 21 2" xfId="3084"/>
    <cellStyle name="Comma 2 21 2 2" xfId="8426"/>
    <cellStyle name="Comma 2 21 3" xfId="5778"/>
    <cellStyle name="Comma 2 22" xfId="227"/>
    <cellStyle name="Comma 2 22 2" xfId="2959"/>
    <cellStyle name="Comma 2 22 2 2" xfId="8317"/>
    <cellStyle name="Comma 2 22 3" xfId="5660"/>
    <cellStyle name="Comma 2 23" xfId="2951"/>
    <cellStyle name="Comma 2 23 2" xfId="8312"/>
    <cellStyle name="Comma 2 24" xfId="5648"/>
    <cellStyle name="Comma 2 25" xfId="5625"/>
    <cellStyle name="Comma 2 26" xfId="10962"/>
    <cellStyle name="Comma 2 27" xfId="5635"/>
    <cellStyle name="Comma 2 28" xfId="10958"/>
    <cellStyle name="Comma 2 29" xfId="211"/>
    <cellStyle name="Comma 2 3" xfId="253"/>
    <cellStyle name="Comma 2 3 10" xfId="639"/>
    <cellStyle name="Comma 2 3 10 2" xfId="640"/>
    <cellStyle name="Comma 2 3 10 2 2" xfId="3340"/>
    <cellStyle name="Comma 2 3 10 2 2 2" xfId="8682"/>
    <cellStyle name="Comma 2 3 10 2 3" xfId="6034"/>
    <cellStyle name="Comma 2 3 10 3" xfId="641"/>
    <cellStyle name="Comma 2 3 10 3 2" xfId="3341"/>
    <cellStyle name="Comma 2 3 10 3 2 2" xfId="8683"/>
    <cellStyle name="Comma 2 3 10 3 3" xfId="6035"/>
    <cellStyle name="Comma 2 3 10 4" xfId="3339"/>
    <cellStyle name="Comma 2 3 10 4 2" xfId="8681"/>
    <cellStyle name="Comma 2 3 10 5" xfId="6033"/>
    <cellStyle name="Comma 2 3 11" xfId="642"/>
    <cellStyle name="Comma 2 3 11 2" xfId="643"/>
    <cellStyle name="Comma 2 3 11 2 2" xfId="3343"/>
    <cellStyle name="Comma 2 3 11 2 2 2" xfId="8685"/>
    <cellStyle name="Comma 2 3 11 2 3" xfId="6037"/>
    <cellStyle name="Comma 2 3 11 3" xfId="3342"/>
    <cellStyle name="Comma 2 3 11 3 2" xfId="8684"/>
    <cellStyle name="Comma 2 3 11 4" xfId="6036"/>
    <cellStyle name="Comma 2 3 12" xfId="644"/>
    <cellStyle name="Comma 2 3 12 2" xfId="3344"/>
    <cellStyle name="Comma 2 3 12 2 2" xfId="8686"/>
    <cellStyle name="Comma 2 3 12 3" xfId="6038"/>
    <cellStyle name="Comma 2 3 13" xfId="645"/>
    <cellStyle name="Comma 2 3 13 2" xfId="3345"/>
    <cellStyle name="Comma 2 3 13 2 2" xfId="8687"/>
    <cellStyle name="Comma 2 3 13 3" xfId="6039"/>
    <cellStyle name="Comma 2 3 14" xfId="2783"/>
    <cellStyle name="Comma 2 3 14 2" xfId="5456"/>
    <cellStyle name="Comma 2 3 14 2 2" xfId="10793"/>
    <cellStyle name="Comma 2 3 14 3" xfId="8150"/>
    <cellStyle name="Comma 2 3 15" xfId="2844"/>
    <cellStyle name="Comma 2 3 15 2" xfId="5517"/>
    <cellStyle name="Comma 2 3 15 2 2" xfId="10847"/>
    <cellStyle name="Comma 2 3 15 3" xfId="8206"/>
    <cellStyle name="Comma 2 3 16" xfId="638"/>
    <cellStyle name="Comma 2 3 16 2" xfId="3338"/>
    <cellStyle name="Comma 2 3 16 2 2" xfId="8680"/>
    <cellStyle name="Comma 2 3 16 3" xfId="6032"/>
    <cellStyle name="Comma 2 3 17" xfId="2974"/>
    <cellStyle name="Comma 2 3 17 2" xfId="8322"/>
    <cellStyle name="Comma 2 3 18" xfId="5671"/>
    <cellStyle name="Comma 2 3 2" xfId="277"/>
    <cellStyle name="Comma 2 3 2 10" xfId="647"/>
    <cellStyle name="Comma 2 3 2 10 2" xfId="3347"/>
    <cellStyle name="Comma 2 3 2 10 2 2" xfId="8689"/>
    <cellStyle name="Comma 2 3 2 10 3" xfId="6041"/>
    <cellStyle name="Comma 2 3 2 11" xfId="2791"/>
    <cellStyle name="Comma 2 3 2 11 2" xfId="5464"/>
    <cellStyle name="Comma 2 3 2 11 2 2" xfId="10800"/>
    <cellStyle name="Comma 2 3 2 11 3" xfId="8157"/>
    <cellStyle name="Comma 2 3 2 12" xfId="2851"/>
    <cellStyle name="Comma 2 3 2 12 2" xfId="5524"/>
    <cellStyle name="Comma 2 3 2 12 2 2" xfId="10854"/>
    <cellStyle name="Comma 2 3 2 12 3" xfId="8213"/>
    <cellStyle name="Comma 2 3 2 13" xfId="646"/>
    <cellStyle name="Comma 2 3 2 13 2" xfId="3346"/>
    <cellStyle name="Comma 2 3 2 13 2 2" xfId="8688"/>
    <cellStyle name="Comma 2 3 2 13 3" xfId="6040"/>
    <cellStyle name="Comma 2 3 2 14" xfId="2984"/>
    <cellStyle name="Comma 2 3 2 14 2" xfId="8329"/>
    <cellStyle name="Comma 2 3 2 15" xfId="5680"/>
    <cellStyle name="Comma 2 3 2 2" xfId="290"/>
    <cellStyle name="Comma 2 3 2 2 10" xfId="2804"/>
    <cellStyle name="Comma 2 3 2 2 10 2" xfId="5477"/>
    <cellStyle name="Comma 2 3 2 2 10 2 2" xfId="10813"/>
    <cellStyle name="Comma 2 3 2 2 10 3" xfId="8170"/>
    <cellStyle name="Comma 2 3 2 2 11" xfId="2864"/>
    <cellStyle name="Comma 2 3 2 2 11 2" xfId="5537"/>
    <cellStyle name="Comma 2 3 2 2 11 2 2" xfId="10867"/>
    <cellStyle name="Comma 2 3 2 2 11 3" xfId="8226"/>
    <cellStyle name="Comma 2 3 2 2 12" xfId="648"/>
    <cellStyle name="Comma 2 3 2 2 12 2" xfId="3348"/>
    <cellStyle name="Comma 2 3 2 2 12 2 2" xfId="8690"/>
    <cellStyle name="Comma 2 3 2 2 12 3" xfId="6042"/>
    <cellStyle name="Comma 2 3 2 2 13" xfId="2997"/>
    <cellStyle name="Comma 2 3 2 2 13 2" xfId="8342"/>
    <cellStyle name="Comma 2 3 2 2 14" xfId="5693"/>
    <cellStyle name="Comma 2 3 2 2 2" xfId="319"/>
    <cellStyle name="Comma 2 3 2 2 2 2" xfId="373"/>
    <cellStyle name="Comma 2 3 2 2 2 2 2" xfId="651"/>
    <cellStyle name="Comma 2 3 2 2 2 2 2 2" xfId="3351"/>
    <cellStyle name="Comma 2 3 2 2 2 2 2 2 2" xfId="8693"/>
    <cellStyle name="Comma 2 3 2 2 2 2 2 3" xfId="6045"/>
    <cellStyle name="Comma 2 3 2 2 2 2 3" xfId="2945"/>
    <cellStyle name="Comma 2 3 2 2 2 2 3 2" xfId="5618"/>
    <cellStyle name="Comma 2 3 2 2 2 2 3 2 2" xfId="10948"/>
    <cellStyle name="Comma 2 3 2 2 2 2 3 3" xfId="8307"/>
    <cellStyle name="Comma 2 3 2 2 2 2 4" xfId="650"/>
    <cellStyle name="Comma 2 3 2 2 2 2 4 2" xfId="3350"/>
    <cellStyle name="Comma 2 3 2 2 2 2 4 2 2" xfId="8692"/>
    <cellStyle name="Comma 2 3 2 2 2 2 4 3" xfId="6044"/>
    <cellStyle name="Comma 2 3 2 2 2 2 5" xfId="3080"/>
    <cellStyle name="Comma 2 3 2 2 2 2 5 2" xfId="8423"/>
    <cellStyle name="Comma 2 3 2 2 2 2 6" xfId="5775"/>
    <cellStyle name="Comma 2 3 2 2 2 3" xfId="652"/>
    <cellStyle name="Comma 2 3 2 2 2 3 2" xfId="3352"/>
    <cellStyle name="Comma 2 3 2 2 2 3 2 2" xfId="8694"/>
    <cellStyle name="Comma 2 3 2 2 2 3 3" xfId="6046"/>
    <cellStyle name="Comma 2 3 2 2 2 4" xfId="653"/>
    <cellStyle name="Comma 2 3 2 2 2 4 2" xfId="3353"/>
    <cellStyle name="Comma 2 3 2 2 2 4 2 2" xfId="8695"/>
    <cellStyle name="Comma 2 3 2 2 2 4 3" xfId="6047"/>
    <cellStyle name="Comma 2 3 2 2 2 5" xfId="2832"/>
    <cellStyle name="Comma 2 3 2 2 2 5 2" xfId="5505"/>
    <cellStyle name="Comma 2 3 2 2 2 5 2 2" xfId="10840"/>
    <cellStyle name="Comma 2 3 2 2 2 5 3" xfId="8197"/>
    <cellStyle name="Comma 2 3 2 2 2 6" xfId="2891"/>
    <cellStyle name="Comma 2 3 2 2 2 6 2" xfId="5564"/>
    <cellStyle name="Comma 2 3 2 2 2 6 2 2" xfId="10894"/>
    <cellStyle name="Comma 2 3 2 2 2 6 3" xfId="8253"/>
    <cellStyle name="Comma 2 3 2 2 2 7" xfId="649"/>
    <cellStyle name="Comma 2 3 2 2 2 7 2" xfId="3349"/>
    <cellStyle name="Comma 2 3 2 2 2 7 2 2" xfId="8691"/>
    <cellStyle name="Comma 2 3 2 2 2 7 3" xfId="6043"/>
    <cellStyle name="Comma 2 3 2 2 2 8" xfId="3026"/>
    <cellStyle name="Comma 2 3 2 2 2 8 2" xfId="8369"/>
    <cellStyle name="Comma 2 3 2 2 2 9" xfId="5721"/>
    <cellStyle name="Comma 2 3 2 2 3" xfId="346"/>
    <cellStyle name="Comma 2 3 2 2 3 2" xfId="655"/>
    <cellStyle name="Comma 2 3 2 2 3 2 2" xfId="656"/>
    <cellStyle name="Comma 2 3 2 2 3 2 2 2" xfId="3356"/>
    <cellStyle name="Comma 2 3 2 2 3 2 2 2 2" xfId="8698"/>
    <cellStyle name="Comma 2 3 2 2 3 2 2 3" xfId="6050"/>
    <cellStyle name="Comma 2 3 2 2 3 2 3" xfId="3355"/>
    <cellStyle name="Comma 2 3 2 2 3 2 3 2" xfId="8697"/>
    <cellStyle name="Comma 2 3 2 2 3 2 4" xfId="6049"/>
    <cellStyle name="Comma 2 3 2 2 3 3" xfId="657"/>
    <cellStyle name="Comma 2 3 2 2 3 3 2" xfId="3357"/>
    <cellStyle name="Comma 2 3 2 2 3 3 2 2" xfId="8699"/>
    <cellStyle name="Comma 2 3 2 2 3 3 3" xfId="6051"/>
    <cellStyle name="Comma 2 3 2 2 3 4" xfId="658"/>
    <cellStyle name="Comma 2 3 2 2 3 4 2" xfId="3358"/>
    <cellStyle name="Comma 2 3 2 2 3 4 2 2" xfId="8700"/>
    <cellStyle name="Comma 2 3 2 2 3 4 3" xfId="6052"/>
    <cellStyle name="Comma 2 3 2 2 3 5" xfId="2918"/>
    <cellStyle name="Comma 2 3 2 2 3 5 2" xfId="5591"/>
    <cellStyle name="Comma 2 3 2 2 3 5 2 2" xfId="10921"/>
    <cellStyle name="Comma 2 3 2 2 3 5 3" xfId="8280"/>
    <cellStyle name="Comma 2 3 2 2 3 6" xfId="654"/>
    <cellStyle name="Comma 2 3 2 2 3 6 2" xfId="3354"/>
    <cellStyle name="Comma 2 3 2 2 3 6 2 2" xfId="8696"/>
    <cellStyle name="Comma 2 3 2 2 3 6 3" xfId="6048"/>
    <cellStyle name="Comma 2 3 2 2 3 7" xfId="3053"/>
    <cellStyle name="Comma 2 3 2 2 3 7 2" xfId="8396"/>
    <cellStyle name="Comma 2 3 2 2 3 8" xfId="5748"/>
    <cellStyle name="Comma 2 3 2 2 4" xfId="659"/>
    <cellStyle name="Comma 2 3 2 2 4 2" xfId="660"/>
    <cellStyle name="Comma 2 3 2 2 4 2 2" xfId="661"/>
    <cellStyle name="Comma 2 3 2 2 4 2 2 2" xfId="3361"/>
    <cellStyle name="Comma 2 3 2 2 4 2 2 2 2" xfId="8703"/>
    <cellStyle name="Comma 2 3 2 2 4 2 2 3" xfId="6055"/>
    <cellStyle name="Comma 2 3 2 2 4 2 3" xfId="3360"/>
    <cellStyle name="Comma 2 3 2 2 4 2 3 2" xfId="8702"/>
    <cellStyle name="Comma 2 3 2 2 4 2 4" xfId="6054"/>
    <cellStyle name="Comma 2 3 2 2 4 3" xfId="662"/>
    <cellStyle name="Comma 2 3 2 2 4 3 2" xfId="3362"/>
    <cellStyle name="Comma 2 3 2 2 4 3 2 2" xfId="8704"/>
    <cellStyle name="Comma 2 3 2 2 4 3 3" xfId="6056"/>
    <cellStyle name="Comma 2 3 2 2 4 4" xfId="663"/>
    <cellStyle name="Comma 2 3 2 2 4 4 2" xfId="3363"/>
    <cellStyle name="Comma 2 3 2 2 4 4 2 2" xfId="8705"/>
    <cellStyle name="Comma 2 3 2 2 4 4 3" xfId="6057"/>
    <cellStyle name="Comma 2 3 2 2 4 5" xfId="3359"/>
    <cellStyle name="Comma 2 3 2 2 4 5 2" xfId="8701"/>
    <cellStyle name="Comma 2 3 2 2 4 6" xfId="6053"/>
    <cellStyle name="Comma 2 3 2 2 5" xfId="664"/>
    <cellStyle name="Comma 2 3 2 2 5 2" xfId="665"/>
    <cellStyle name="Comma 2 3 2 2 5 2 2" xfId="666"/>
    <cellStyle name="Comma 2 3 2 2 5 2 2 2" xfId="3366"/>
    <cellStyle name="Comma 2 3 2 2 5 2 2 2 2" xfId="8708"/>
    <cellStyle name="Comma 2 3 2 2 5 2 2 3" xfId="6060"/>
    <cellStyle name="Comma 2 3 2 2 5 2 3" xfId="3365"/>
    <cellStyle name="Comma 2 3 2 2 5 2 3 2" xfId="8707"/>
    <cellStyle name="Comma 2 3 2 2 5 2 4" xfId="6059"/>
    <cellStyle name="Comma 2 3 2 2 5 3" xfId="667"/>
    <cellStyle name="Comma 2 3 2 2 5 3 2" xfId="3367"/>
    <cellStyle name="Comma 2 3 2 2 5 3 2 2" xfId="8709"/>
    <cellStyle name="Comma 2 3 2 2 5 3 3" xfId="6061"/>
    <cellStyle name="Comma 2 3 2 2 5 4" xfId="668"/>
    <cellStyle name="Comma 2 3 2 2 5 4 2" xfId="3368"/>
    <cellStyle name="Comma 2 3 2 2 5 4 2 2" xfId="8710"/>
    <cellStyle name="Comma 2 3 2 2 5 4 3" xfId="6062"/>
    <cellStyle name="Comma 2 3 2 2 5 5" xfId="3364"/>
    <cellStyle name="Comma 2 3 2 2 5 5 2" xfId="8706"/>
    <cellStyle name="Comma 2 3 2 2 5 6" xfId="6058"/>
    <cellStyle name="Comma 2 3 2 2 6" xfId="669"/>
    <cellStyle name="Comma 2 3 2 2 6 2" xfId="670"/>
    <cellStyle name="Comma 2 3 2 2 6 2 2" xfId="3370"/>
    <cellStyle name="Comma 2 3 2 2 6 2 2 2" xfId="8712"/>
    <cellStyle name="Comma 2 3 2 2 6 2 3" xfId="6064"/>
    <cellStyle name="Comma 2 3 2 2 6 3" xfId="671"/>
    <cellStyle name="Comma 2 3 2 2 6 3 2" xfId="3371"/>
    <cellStyle name="Comma 2 3 2 2 6 3 2 2" xfId="8713"/>
    <cellStyle name="Comma 2 3 2 2 6 3 3" xfId="6065"/>
    <cellStyle name="Comma 2 3 2 2 6 4" xfId="3369"/>
    <cellStyle name="Comma 2 3 2 2 6 4 2" xfId="8711"/>
    <cellStyle name="Comma 2 3 2 2 6 5" xfId="6063"/>
    <cellStyle name="Comma 2 3 2 2 7" xfId="672"/>
    <cellStyle name="Comma 2 3 2 2 7 2" xfId="673"/>
    <cellStyle name="Comma 2 3 2 2 7 2 2" xfId="3373"/>
    <cellStyle name="Comma 2 3 2 2 7 2 2 2" xfId="8715"/>
    <cellStyle name="Comma 2 3 2 2 7 2 3" xfId="6067"/>
    <cellStyle name="Comma 2 3 2 2 7 3" xfId="3372"/>
    <cellStyle name="Comma 2 3 2 2 7 3 2" xfId="8714"/>
    <cellStyle name="Comma 2 3 2 2 7 4" xfId="6066"/>
    <cellStyle name="Comma 2 3 2 2 8" xfId="674"/>
    <cellStyle name="Comma 2 3 2 2 8 2" xfId="3374"/>
    <cellStyle name="Comma 2 3 2 2 8 2 2" xfId="8716"/>
    <cellStyle name="Comma 2 3 2 2 8 3" xfId="6068"/>
    <cellStyle name="Comma 2 3 2 2 9" xfId="675"/>
    <cellStyle name="Comma 2 3 2 2 9 2" xfId="3375"/>
    <cellStyle name="Comma 2 3 2 2 9 2 2" xfId="8717"/>
    <cellStyle name="Comma 2 3 2 2 9 3" xfId="6069"/>
    <cellStyle name="Comma 2 3 2 3" xfId="306"/>
    <cellStyle name="Comma 2 3 2 3 2" xfId="360"/>
    <cellStyle name="Comma 2 3 2 3 2 2" xfId="678"/>
    <cellStyle name="Comma 2 3 2 3 2 2 2" xfId="3378"/>
    <cellStyle name="Comma 2 3 2 3 2 2 2 2" xfId="8720"/>
    <cellStyle name="Comma 2 3 2 3 2 2 3" xfId="6072"/>
    <cellStyle name="Comma 2 3 2 3 2 3" xfId="2932"/>
    <cellStyle name="Comma 2 3 2 3 2 3 2" xfId="5605"/>
    <cellStyle name="Comma 2 3 2 3 2 3 2 2" xfId="10935"/>
    <cellStyle name="Comma 2 3 2 3 2 3 3" xfId="8294"/>
    <cellStyle name="Comma 2 3 2 3 2 4" xfId="677"/>
    <cellStyle name="Comma 2 3 2 3 2 4 2" xfId="3377"/>
    <cellStyle name="Comma 2 3 2 3 2 4 2 2" xfId="8719"/>
    <cellStyle name="Comma 2 3 2 3 2 4 3" xfId="6071"/>
    <cellStyle name="Comma 2 3 2 3 2 5" xfId="3067"/>
    <cellStyle name="Comma 2 3 2 3 2 5 2" xfId="8410"/>
    <cellStyle name="Comma 2 3 2 3 2 6" xfId="5762"/>
    <cellStyle name="Comma 2 3 2 3 3" xfId="679"/>
    <cellStyle name="Comma 2 3 2 3 3 2" xfId="3379"/>
    <cellStyle name="Comma 2 3 2 3 3 2 2" xfId="8721"/>
    <cellStyle name="Comma 2 3 2 3 3 3" xfId="6073"/>
    <cellStyle name="Comma 2 3 2 3 4" xfId="680"/>
    <cellStyle name="Comma 2 3 2 3 4 2" xfId="3380"/>
    <cellStyle name="Comma 2 3 2 3 4 2 2" xfId="8722"/>
    <cellStyle name="Comma 2 3 2 3 4 3" xfId="6074"/>
    <cellStyle name="Comma 2 3 2 3 5" xfId="2819"/>
    <cellStyle name="Comma 2 3 2 3 5 2" xfId="5492"/>
    <cellStyle name="Comma 2 3 2 3 5 2 2" xfId="10827"/>
    <cellStyle name="Comma 2 3 2 3 5 3" xfId="8184"/>
    <cellStyle name="Comma 2 3 2 3 6" xfId="2878"/>
    <cellStyle name="Comma 2 3 2 3 6 2" xfId="5551"/>
    <cellStyle name="Comma 2 3 2 3 6 2 2" xfId="10881"/>
    <cellStyle name="Comma 2 3 2 3 6 3" xfId="8240"/>
    <cellStyle name="Comma 2 3 2 3 7" xfId="676"/>
    <cellStyle name="Comma 2 3 2 3 7 2" xfId="3376"/>
    <cellStyle name="Comma 2 3 2 3 7 2 2" xfId="8718"/>
    <cellStyle name="Comma 2 3 2 3 7 3" xfId="6070"/>
    <cellStyle name="Comma 2 3 2 3 8" xfId="3013"/>
    <cellStyle name="Comma 2 3 2 3 8 2" xfId="8356"/>
    <cellStyle name="Comma 2 3 2 3 9" xfId="5708"/>
    <cellStyle name="Comma 2 3 2 4" xfId="333"/>
    <cellStyle name="Comma 2 3 2 4 2" xfId="682"/>
    <cellStyle name="Comma 2 3 2 4 2 2" xfId="683"/>
    <cellStyle name="Comma 2 3 2 4 2 2 2" xfId="3383"/>
    <cellStyle name="Comma 2 3 2 4 2 2 2 2" xfId="8725"/>
    <cellStyle name="Comma 2 3 2 4 2 2 3" xfId="6077"/>
    <cellStyle name="Comma 2 3 2 4 2 3" xfId="3382"/>
    <cellStyle name="Comma 2 3 2 4 2 3 2" xfId="8724"/>
    <cellStyle name="Comma 2 3 2 4 2 4" xfId="6076"/>
    <cellStyle name="Comma 2 3 2 4 3" xfId="684"/>
    <cellStyle name="Comma 2 3 2 4 3 2" xfId="3384"/>
    <cellStyle name="Comma 2 3 2 4 3 2 2" xfId="8726"/>
    <cellStyle name="Comma 2 3 2 4 3 3" xfId="6078"/>
    <cellStyle name="Comma 2 3 2 4 4" xfId="685"/>
    <cellStyle name="Comma 2 3 2 4 4 2" xfId="3385"/>
    <cellStyle name="Comma 2 3 2 4 4 2 2" xfId="8727"/>
    <cellStyle name="Comma 2 3 2 4 4 3" xfId="6079"/>
    <cellStyle name="Comma 2 3 2 4 5" xfId="2905"/>
    <cellStyle name="Comma 2 3 2 4 5 2" xfId="5578"/>
    <cellStyle name="Comma 2 3 2 4 5 2 2" xfId="10908"/>
    <cellStyle name="Comma 2 3 2 4 5 3" xfId="8267"/>
    <cellStyle name="Comma 2 3 2 4 6" xfId="681"/>
    <cellStyle name="Comma 2 3 2 4 6 2" xfId="3381"/>
    <cellStyle name="Comma 2 3 2 4 6 2 2" xfId="8723"/>
    <cellStyle name="Comma 2 3 2 4 6 3" xfId="6075"/>
    <cellStyle name="Comma 2 3 2 4 7" xfId="3040"/>
    <cellStyle name="Comma 2 3 2 4 7 2" xfId="8383"/>
    <cellStyle name="Comma 2 3 2 4 8" xfId="5735"/>
    <cellStyle name="Comma 2 3 2 5" xfId="686"/>
    <cellStyle name="Comma 2 3 2 5 2" xfId="687"/>
    <cellStyle name="Comma 2 3 2 5 2 2" xfId="688"/>
    <cellStyle name="Comma 2 3 2 5 2 2 2" xfId="3388"/>
    <cellStyle name="Comma 2 3 2 5 2 2 2 2" xfId="8730"/>
    <cellStyle name="Comma 2 3 2 5 2 2 3" xfId="6082"/>
    <cellStyle name="Comma 2 3 2 5 2 3" xfId="3387"/>
    <cellStyle name="Comma 2 3 2 5 2 3 2" xfId="8729"/>
    <cellStyle name="Comma 2 3 2 5 2 4" xfId="6081"/>
    <cellStyle name="Comma 2 3 2 5 3" xfId="689"/>
    <cellStyle name="Comma 2 3 2 5 3 2" xfId="3389"/>
    <cellStyle name="Comma 2 3 2 5 3 2 2" xfId="8731"/>
    <cellStyle name="Comma 2 3 2 5 3 3" xfId="6083"/>
    <cellStyle name="Comma 2 3 2 5 4" xfId="690"/>
    <cellStyle name="Comma 2 3 2 5 4 2" xfId="3390"/>
    <cellStyle name="Comma 2 3 2 5 4 2 2" xfId="8732"/>
    <cellStyle name="Comma 2 3 2 5 4 3" xfId="6084"/>
    <cellStyle name="Comma 2 3 2 5 5" xfId="3386"/>
    <cellStyle name="Comma 2 3 2 5 5 2" xfId="8728"/>
    <cellStyle name="Comma 2 3 2 5 6" xfId="6080"/>
    <cellStyle name="Comma 2 3 2 6" xfId="691"/>
    <cellStyle name="Comma 2 3 2 6 2" xfId="692"/>
    <cellStyle name="Comma 2 3 2 6 2 2" xfId="693"/>
    <cellStyle name="Comma 2 3 2 6 2 2 2" xfId="3393"/>
    <cellStyle name="Comma 2 3 2 6 2 2 2 2" xfId="8735"/>
    <cellStyle name="Comma 2 3 2 6 2 2 3" xfId="6087"/>
    <cellStyle name="Comma 2 3 2 6 2 3" xfId="3392"/>
    <cellStyle name="Comma 2 3 2 6 2 3 2" xfId="8734"/>
    <cellStyle name="Comma 2 3 2 6 2 4" xfId="6086"/>
    <cellStyle name="Comma 2 3 2 6 3" xfId="694"/>
    <cellStyle name="Comma 2 3 2 6 3 2" xfId="3394"/>
    <cellStyle name="Comma 2 3 2 6 3 2 2" xfId="8736"/>
    <cellStyle name="Comma 2 3 2 6 3 3" xfId="6088"/>
    <cellStyle name="Comma 2 3 2 6 4" xfId="695"/>
    <cellStyle name="Comma 2 3 2 6 4 2" xfId="3395"/>
    <cellStyle name="Comma 2 3 2 6 4 2 2" xfId="8737"/>
    <cellStyle name="Comma 2 3 2 6 4 3" xfId="6089"/>
    <cellStyle name="Comma 2 3 2 6 5" xfId="3391"/>
    <cellStyle name="Comma 2 3 2 6 5 2" xfId="8733"/>
    <cellStyle name="Comma 2 3 2 6 6" xfId="6085"/>
    <cellStyle name="Comma 2 3 2 7" xfId="696"/>
    <cellStyle name="Comma 2 3 2 7 2" xfId="697"/>
    <cellStyle name="Comma 2 3 2 7 2 2" xfId="3397"/>
    <cellStyle name="Comma 2 3 2 7 2 2 2" xfId="8739"/>
    <cellStyle name="Comma 2 3 2 7 2 3" xfId="6091"/>
    <cellStyle name="Comma 2 3 2 7 3" xfId="698"/>
    <cellStyle name="Comma 2 3 2 7 3 2" xfId="3398"/>
    <cellStyle name="Comma 2 3 2 7 3 2 2" xfId="8740"/>
    <cellStyle name="Comma 2 3 2 7 3 3" xfId="6092"/>
    <cellStyle name="Comma 2 3 2 7 4" xfId="3396"/>
    <cellStyle name="Comma 2 3 2 7 4 2" xfId="8738"/>
    <cellStyle name="Comma 2 3 2 7 5" xfId="6090"/>
    <cellStyle name="Comma 2 3 2 8" xfId="699"/>
    <cellStyle name="Comma 2 3 2 8 2" xfId="700"/>
    <cellStyle name="Comma 2 3 2 8 2 2" xfId="3400"/>
    <cellStyle name="Comma 2 3 2 8 2 2 2" xfId="8742"/>
    <cellStyle name="Comma 2 3 2 8 2 3" xfId="6094"/>
    <cellStyle name="Comma 2 3 2 8 3" xfId="3399"/>
    <cellStyle name="Comma 2 3 2 8 3 2" xfId="8741"/>
    <cellStyle name="Comma 2 3 2 8 4" xfId="6093"/>
    <cellStyle name="Comma 2 3 2 9" xfId="701"/>
    <cellStyle name="Comma 2 3 2 9 2" xfId="3401"/>
    <cellStyle name="Comma 2 3 2 9 2 2" xfId="8743"/>
    <cellStyle name="Comma 2 3 2 9 3" xfId="6095"/>
    <cellStyle name="Comma 2 3 3" xfId="283"/>
    <cellStyle name="Comma 2 3 3 10" xfId="703"/>
    <cellStyle name="Comma 2 3 3 10 2" xfId="3403"/>
    <cellStyle name="Comma 2 3 3 10 2 2" xfId="8745"/>
    <cellStyle name="Comma 2 3 3 10 3" xfId="6097"/>
    <cellStyle name="Comma 2 3 3 11" xfId="2797"/>
    <cellStyle name="Comma 2 3 3 11 2" xfId="5470"/>
    <cellStyle name="Comma 2 3 3 11 2 2" xfId="10806"/>
    <cellStyle name="Comma 2 3 3 11 3" xfId="8163"/>
    <cellStyle name="Comma 2 3 3 12" xfId="2857"/>
    <cellStyle name="Comma 2 3 3 12 2" xfId="5530"/>
    <cellStyle name="Comma 2 3 3 12 2 2" xfId="10860"/>
    <cellStyle name="Comma 2 3 3 12 3" xfId="8219"/>
    <cellStyle name="Comma 2 3 3 13" xfId="702"/>
    <cellStyle name="Comma 2 3 3 13 2" xfId="3402"/>
    <cellStyle name="Comma 2 3 3 13 2 2" xfId="8744"/>
    <cellStyle name="Comma 2 3 3 13 3" xfId="6096"/>
    <cellStyle name="Comma 2 3 3 14" xfId="2990"/>
    <cellStyle name="Comma 2 3 3 14 2" xfId="8335"/>
    <cellStyle name="Comma 2 3 3 15" xfId="5686"/>
    <cellStyle name="Comma 2 3 3 2" xfId="312"/>
    <cellStyle name="Comma 2 3 3 2 10" xfId="2825"/>
    <cellStyle name="Comma 2 3 3 2 10 2" xfId="5498"/>
    <cellStyle name="Comma 2 3 3 2 10 2 2" xfId="10833"/>
    <cellStyle name="Comma 2 3 3 2 10 3" xfId="8190"/>
    <cellStyle name="Comma 2 3 3 2 11" xfId="2884"/>
    <cellStyle name="Comma 2 3 3 2 11 2" xfId="5557"/>
    <cellStyle name="Comma 2 3 3 2 11 2 2" xfId="10887"/>
    <cellStyle name="Comma 2 3 3 2 11 3" xfId="8246"/>
    <cellStyle name="Comma 2 3 3 2 12" xfId="704"/>
    <cellStyle name="Comma 2 3 3 2 12 2" xfId="3404"/>
    <cellStyle name="Comma 2 3 3 2 12 2 2" xfId="8746"/>
    <cellStyle name="Comma 2 3 3 2 12 3" xfId="6098"/>
    <cellStyle name="Comma 2 3 3 2 13" xfId="3019"/>
    <cellStyle name="Comma 2 3 3 2 13 2" xfId="8362"/>
    <cellStyle name="Comma 2 3 3 2 14" xfId="5714"/>
    <cellStyle name="Comma 2 3 3 2 2" xfId="366"/>
    <cellStyle name="Comma 2 3 3 2 2 2" xfId="706"/>
    <cellStyle name="Comma 2 3 3 2 2 2 2" xfId="707"/>
    <cellStyle name="Comma 2 3 3 2 2 2 2 2" xfId="3407"/>
    <cellStyle name="Comma 2 3 3 2 2 2 2 2 2" xfId="8749"/>
    <cellStyle name="Comma 2 3 3 2 2 2 2 3" xfId="6101"/>
    <cellStyle name="Comma 2 3 3 2 2 2 3" xfId="3406"/>
    <cellStyle name="Comma 2 3 3 2 2 2 3 2" xfId="8748"/>
    <cellStyle name="Comma 2 3 3 2 2 2 4" xfId="6100"/>
    <cellStyle name="Comma 2 3 3 2 2 3" xfId="708"/>
    <cellStyle name="Comma 2 3 3 2 2 3 2" xfId="3408"/>
    <cellStyle name="Comma 2 3 3 2 2 3 2 2" xfId="8750"/>
    <cellStyle name="Comma 2 3 3 2 2 3 3" xfId="6102"/>
    <cellStyle name="Comma 2 3 3 2 2 4" xfId="709"/>
    <cellStyle name="Comma 2 3 3 2 2 4 2" xfId="3409"/>
    <cellStyle name="Comma 2 3 3 2 2 4 2 2" xfId="8751"/>
    <cellStyle name="Comma 2 3 3 2 2 4 3" xfId="6103"/>
    <cellStyle name="Comma 2 3 3 2 2 5" xfId="2938"/>
    <cellStyle name="Comma 2 3 3 2 2 5 2" xfId="5611"/>
    <cellStyle name="Comma 2 3 3 2 2 5 2 2" xfId="10941"/>
    <cellStyle name="Comma 2 3 3 2 2 5 3" xfId="8300"/>
    <cellStyle name="Comma 2 3 3 2 2 6" xfId="705"/>
    <cellStyle name="Comma 2 3 3 2 2 6 2" xfId="3405"/>
    <cellStyle name="Comma 2 3 3 2 2 6 2 2" xfId="8747"/>
    <cellStyle name="Comma 2 3 3 2 2 6 3" xfId="6099"/>
    <cellStyle name="Comma 2 3 3 2 2 7" xfId="3073"/>
    <cellStyle name="Comma 2 3 3 2 2 7 2" xfId="8416"/>
    <cellStyle name="Comma 2 3 3 2 2 8" xfId="5768"/>
    <cellStyle name="Comma 2 3 3 2 3" xfId="710"/>
    <cellStyle name="Comma 2 3 3 2 3 2" xfId="711"/>
    <cellStyle name="Comma 2 3 3 2 3 2 2" xfId="712"/>
    <cellStyle name="Comma 2 3 3 2 3 2 2 2" xfId="3412"/>
    <cellStyle name="Comma 2 3 3 2 3 2 2 2 2" xfId="8754"/>
    <cellStyle name="Comma 2 3 3 2 3 2 2 3" xfId="6106"/>
    <cellStyle name="Comma 2 3 3 2 3 2 3" xfId="3411"/>
    <cellStyle name="Comma 2 3 3 2 3 2 3 2" xfId="8753"/>
    <cellStyle name="Comma 2 3 3 2 3 2 4" xfId="6105"/>
    <cellStyle name="Comma 2 3 3 2 3 3" xfId="713"/>
    <cellStyle name="Comma 2 3 3 2 3 3 2" xfId="3413"/>
    <cellStyle name="Comma 2 3 3 2 3 3 2 2" xfId="8755"/>
    <cellStyle name="Comma 2 3 3 2 3 3 3" xfId="6107"/>
    <cellStyle name="Comma 2 3 3 2 3 4" xfId="714"/>
    <cellStyle name="Comma 2 3 3 2 3 4 2" xfId="3414"/>
    <cellStyle name="Comma 2 3 3 2 3 4 2 2" xfId="8756"/>
    <cellStyle name="Comma 2 3 3 2 3 4 3" xfId="6108"/>
    <cellStyle name="Comma 2 3 3 2 3 5" xfId="3410"/>
    <cellStyle name="Comma 2 3 3 2 3 5 2" xfId="8752"/>
    <cellStyle name="Comma 2 3 3 2 3 6" xfId="6104"/>
    <cellStyle name="Comma 2 3 3 2 4" xfId="715"/>
    <cellStyle name="Comma 2 3 3 2 4 2" xfId="716"/>
    <cellStyle name="Comma 2 3 3 2 4 2 2" xfId="717"/>
    <cellStyle name="Comma 2 3 3 2 4 2 2 2" xfId="3417"/>
    <cellStyle name="Comma 2 3 3 2 4 2 2 2 2" xfId="8759"/>
    <cellStyle name="Comma 2 3 3 2 4 2 2 3" xfId="6111"/>
    <cellStyle name="Comma 2 3 3 2 4 2 3" xfId="3416"/>
    <cellStyle name="Comma 2 3 3 2 4 2 3 2" xfId="8758"/>
    <cellStyle name="Comma 2 3 3 2 4 2 4" xfId="6110"/>
    <cellStyle name="Comma 2 3 3 2 4 3" xfId="718"/>
    <cellStyle name="Comma 2 3 3 2 4 3 2" xfId="3418"/>
    <cellStyle name="Comma 2 3 3 2 4 3 2 2" xfId="8760"/>
    <cellStyle name="Comma 2 3 3 2 4 3 3" xfId="6112"/>
    <cellStyle name="Comma 2 3 3 2 4 4" xfId="719"/>
    <cellStyle name="Comma 2 3 3 2 4 4 2" xfId="3419"/>
    <cellStyle name="Comma 2 3 3 2 4 4 2 2" xfId="8761"/>
    <cellStyle name="Comma 2 3 3 2 4 4 3" xfId="6113"/>
    <cellStyle name="Comma 2 3 3 2 4 5" xfId="3415"/>
    <cellStyle name="Comma 2 3 3 2 4 5 2" xfId="8757"/>
    <cellStyle name="Comma 2 3 3 2 4 6" xfId="6109"/>
    <cellStyle name="Comma 2 3 3 2 5" xfId="720"/>
    <cellStyle name="Comma 2 3 3 2 5 2" xfId="721"/>
    <cellStyle name="Comma 2 3 3 2 5 2 2" xfId="722"/>
    <cellStyle name="Comma 2 3 3 2 5 2 2 2" xfId="3422"/>
    <cellStyle name="Comma 2 3 3 2 5 2 2 2 2" xfId="8764"/>
    <cellStyle name="Comma 2 3 3 2 5 2 2 3" xfId="6116"/>
    <cellStyle name="Comma 2 3 3 2 5 2 3" xfId="3421"/>
    <cellStyle name="Comma 2 3 3 2 5 2 3 2" xfId="8763"/>
    <cellStyle name="Comma 2 3 3 2 5 2 4" xfId="6115"/>
    <cellStyle name="Comma 2 3 3 2 5 3" xfId="723"/>
    <cellStyle name="Comma 2 3 3 2 5 3 2" xfId="3423"/>
    <cellStyle name="Comma 2 3 3 2 5 3 2 2" xfId="8765"/>
    <cellStyle name="Comma 2 3 3 2 5 3 3" xfId="6117"/>
    <cellStyle name="Comma 2 3 3 2 5 4" xfId="724"/>
    <cellStyle name="Comma 2 3 3 2 5 4 2" xfId="3424"/>
    <cellStyle name="Comma 2 3 3 2 5 4 2 2" xfId="8766"/>
    <cellStyle name="Comma 2 3 3 2 5 4 3" xfId="6118"/>
    <cellStyle name="Comma 2 3 3 2 5 5" xfId="3420"/>
    <cellStyle name="Comma 2 3 3 2 5 5 2" xfId="8762"/>
    <cellStyle name="Comma 2 3 3 2 5 6" xfId="6114"/>
    <cellStyle name="Comma 2 3 3 2 6" xfId="725"/>
    <cellStyle name="Comma 2 3 3 2 6 2" xfId="726"/>
    <cellStyle name="Comma 2 3 3 2 6 2 2" xfId="3426"/>
    <cellStyle name="Comma 2 3 3 2 6 2 2 2" xfId="8768"/>
    <cellStyle name="Comma 2 3 3 2 6 2 3" xfId="6120"/>
    <cellStyle name="Comma 2 3 3 2 6 3" xfId="727"/>
    <cellStyle name="Comma 2 3 3 2 6 3 2" xfId="3427"/>
    <cellStyle name="Comma 2 3 3 2 6 3 2 2" xfId="8769"/>
    <cellStyle name="Comma 2 3 3 2 6 3 3" xfId="6121"/>
    <cellStyle name="Comma 2 3 3 2 6 4" xfId="3425"/>
    <cellStyle name="Comma 2 3 3 2 6 4 2" xfId="8767"/>
    <cellStyle name="Comma 2 3 3 2 6 5" xfId="6119"/>
    <cellStyle name="Comma 2 3 3 2 7" xfId="728"/>
    <cellStyle name="Comma 2 3 3 2 7 2" xfId="729"/>
    <cellStyle name="Comma 2 3 3 2 7 2 2" xfId="3429"/>
    <cellStyle name="Comma 2 3 3 2 7 2 2 2" xfId="8771"/>
    <cellStyle name="Comma 2 3 3 2 7 2 3" xfId="6123"/>
    <cellStyle name="Comma 2 3 3 2 7 3" xfId="3428"/>
    <cellStyle name="Comma 2 3 3 2 7 3 2" xfId="8770"/>
    <cellStyle name="Comma 2 3 3 2 7 4" xfId="6122"/>
    <cellStyle name="Comma 2 3 3 2 8" xfId="730"/>
    <cellStyle name="Comma 2 3 3 2 8 2" xfId="3430"/>
    <cellStyle name="Comma 2 3 3 2 8 2 2" xfId="8772"/>
    <cellStyle name="Comma 2 3 3 2 8 3" xfId="6124"/>
    <cellStyle name="Comma 2 3 3 2 9" xfId="731"/>
    <cellStyle name="Comma 2 3 3 2 9 2" xfId="3431"/>
    <cellStyle name="Comma 2 3 3 2 9 2 2" xfId="8773"/>
    <cellStyle name="Comma 2 3 3 2 9 3" xfId="6125"/>
    <cellStyle name="Comma 2 3 3 3" xfId="339"/>
    <cellStyle name="Comma 2 3 3 3 2" xfId="733"/>
    <cellStyle name="Comma 2 3 3 3 2 2" xfId="734"/>
    <cellStyle name="Comma 2 3 3 3 2 2 2" xfId="3434"/>
    <cellStyle name="Comma 2 3 3 3 2 2 2 2" xfId="8776"/>
    <cellStyle name="Comma 2 3 3 3 2 2 3" xfId="6128"/>
    <cellStyle name="Comma 2 3 3 3 2 3" xfId="3433"/>
    <cellStyle name="Comma 2 3 3 3 2 3 2" xfId="8775"/>
    <cellStyle name="Comma 2 3 3 3 2 4" xfId="6127"/>
    <cellStyle name="Comma 2 3 3 3 3" xfId="735"/>
    <cellStyle name="Comma 2 3 3 3 3 2" xfId="3435"/>
    <cellStyle name="Comma 2 3 3 3 3 2 2" xfId="8777"/>
    <cellStyle name="Comma 2 3 3 3 3 3" xfId="6129"/>
    <cellStyle name="Comma 2 3 3 3 4" xfId="736"/>
    <cellStyle name="Comma 2 3 3 3 4 2" xfId="3436"/>
    <cellStyle name="Comma 2 3 3 3 4 2 2" xfId="8778"/>
    <cellStyle name="Comma 2 3 3 3 4 3" xfId="6130"/>
    <cellStyle name="Comma 2 3 3 3 5" xfId="2911"/>
    <cellStyle name="Comma 2 3 3 3 5 2" xfId="5584"/>
    <cellStyle name="Comma 2 3 3 3 5 2 2" xfId="10914"/>
    <cellStyle name="Comma 2 3 3 3 5 3" xfId="8273"/>
    <cellStyle name="Comma 2 3 3 3 6" xfId="732"/>
    <cellStyle name="Comma 2 3 3 3 6 2" xfId="3432"/>
    <cellStyle name="Comma 2 3 3 3 6 2 2" xfId="8774"/>
    <cellStyle name="Comma 2 3 3 3 6 3" xfId="6126"/>
    <cellStyle name="Comma 2 3 3 3 7" xfId="3046"/>
    <cellStyle name="Comma 2 3 3 3 7 2" xfId="8389"/>
    <cellStyle name="Comma 2 3 3 3 8" xfId="5741"/>
    <cellStyle name="Comma 2 3 3 4" xfId="737"/>
    <cellStyle name="Comma 2 3 3 4 2" xfId="738"/>
    <cellStyle name="Comma 2 3 3 4 2 2" xfId="739"/>
    <cellStyle name="Comma 2 3 3 4 2 2 2" xfId="3439"/>
    <cellStyle name="Comma 2 3 3 4 2 2 2 2" xfId="8781"/>
    <cellStyle name="Comma 2 3 3 4 2 2 3" xfId="6133"/>
    <cellStyle name="Comma 2 3 3 4 2 3" xfId="3438"/>
    <cellStyle name="Comma 2 3 3 4 2 3 2" xfId="8780"/>
    <cellStyle name="Comma 2 3 3 4 2 4" xfId="6132"/>
    <cellStyle name="Comma 2 3 3 4 3" xfId="740"/>
    <cellStyle name="Comma 2 3 3 4 3 2" xfId="3440"/>
    <cellStyle name="Comma 2 3 3 4 3 2 2" xfId="8782"/>
    <cellStyle name="Comma 2 3 3 4 3 3" xfId="6134"/>
    <cellStyle name="Comma 2 3 3 4 4" xfId="741"/>
    <cellStyle name="Comma 2 3 3 4 4 2" xfId="3441"/>
    <cellStyle name="Comma 2 3 3 4 4 2 2" xfId="8783"/>
    <cellStyle name="Comma 2 3 3 4 4 3" xfId="6135"/>
    <cellStyle name="Comma 2 3 3 4 5" xfId="3437"/>
    <cellStyle name="Comma 2 3 3 4 5 2" xfId="8779"/>
    <cellStyle name="Comma 2 3 3 4 6" xfId="6131"/>
    <cellStyle name="Comma 2 3 3 5" xfId="742"/>
    <cellStyle name="Comma 2 3 3 5 2" xfId="743"/>
    <cellStyle name="Comma 2 3 3 5 2 2" xfId="744"/>
    <cellStyle name="Comma 2 3 3 5 2 2 2" xfId="3444"/>
    <cellStyle name="Comma 2 3 3 5 2 2 2 2" xfId="8786"/>
    <cellStyle name="Comma 2 3 3 5 2 2 3" xfId="6138"/>
    <cellStyle name="Comma 2 3 3 5 2 3" xfId="3443"/>
    <cellStyle name="Comma 2 3 3 5 2 3 2" xfId="8785"/>
    <cellStyle name="Comma 2 3 3 5 2 4" xfId="6137"/>
    <cellStyle name="Comma 2 3 3 5 3" xfId="745"/>
    <cellStyle name="Comma 2 3 3 5 3 2" xfId="3445"/>
    <cellStyle name="Comma 2 3 3 5 3 2 2" xfId="8787"/>
    <cellStyle name="Comma 2 3 3 5 3 3" xfId="6139"/>
    <cellStyle name="Comma 2 3 3 5 4" xfId="746"/>
    <cellStyle name="Comma 2 3 3 5 4 2" xfId="3446"/>
    <cellStyle name="Comma 2 3 3 5 4 2 2" xfId="8788"/>
    <cellStyle name="Comma 2 3 3 5 4 3" xfId="6140"/>
    <cellStyle name="Comma 2 3 3 5 5" xfId="3442"/>
    <cellStyle name="Comma 2 3 3 5 5 2" xfId="8784"/>
    <cellStyle name="Comma 2 3 3 5 6" xfId="6136"/>
    <cellStyle name="Comma 2 3 3 6" xfId="747"/>
    <cellStyle name="Comma 2 3 3 6 2" xfId="748"/>
    <cellStyle name="Comma 2 3 3 6 2 2" xfId="749"/>
    <cellStyle name="Comma 2 3 3 6 2 2 2" xfId="3449"/>
    <cellStyle name="Comma 2 3 3 6 2 2 2 2" xfId="8791"/>
    <cellStyle name="Comma 2 3 3 6 2 2 3" xfId="6143"/>
    <cellStyle name="Comma 2 3 3 6 2 3" xfId="3448"/>
    <cellStyle name="Comma 2 3 3 6 2 3 2" xfId="8790"/>
    <cellStyle name="Comma 2 3 3 6 2 4" xfId="6142"/>
    <cellStyle name="Comma 2 3 3 6 3" xfId="750"/>
    <cellStyle name="Comma 2 3 3 6 3 2" xfId="3450"/>
    <cellStyle name="Comma 2 3 3 6 3 2 2" xfId="8792"/>
    <cellStyle name="Comma 2 3 3 6 3 3" xfId="6144"/>
    <cellStyle name="Comma 2 3 3 6 4" xfId="751"/>
    <cellStyle name="Comma 2 3 3 6 4 2" xfId="3451"/>
    <cellStyle name="Comma 2 3 3 6 4 2 2" xfId="8793"/>
    <cellStyle name="Comma 2 3 3 6 4 3" xfId="6145"/>
    <cellStyle name="Comma 2 3 3 6 5" xfId="3447"/>
    <cellStyle name="Comma 2 3 3 6 5 2" xfId="8789"/>
    <cellStyle name="Comma 2 3 3 6 6" xfId="6141"/>
    <cellStyle name="Comma 2 3 3 7" xfId="752"/>
    <cellStyle name="Comma 2 3 3 7 2" xfId="753"/>
    <cellStyle name="Comma 2 3 3 7 2 2" xfId="3453"/>
    <cellStyle name="Comma 2 3 3 7 2 2 2" xfId="8795"/>
    <cellStyle name="Comma 2 3 3 7 2 3" xfId="6147"/>
    <cellStyle name="Comma 2 3 3 7 3" xfId="754"/>
    <cellStyle name="Comma 2 3 3 7 3 2" xfId="3454"/>
    <cellStyle name="Comma 2 3 3 7 3 2 2" xfId="8796"/>
    <cellStyle name="Comma 2 3 3 7 3 3" xfId="6148"/>
    <cellStyle name="Comma 2 3 3 7 4" xfId="3452"/>
    <cellStyle name="Comma 2 3 3 7 4 2" xfId="8794"/>
    <cellStyle name="Comma 2 3 3 7 5" xfId="6146"/>
    <cellStyle name="Comma 2 3 3 8" xfId="755"/>
    <cellStyle name="Comma 2 3 3 8 2" xfId="756"/>
    <cellStyle name="Comma 2 3 3 8 2 2" xfId="3456"/>
    <cellStyle name="Comma 2 3 3 8 2 2 2" xfId="8798"/>
    <cellStyle name="Comma 2 3 3 8 2 3" xfId="6150"/>
    <cellStyle name="Comma 2 3 3 8 3" xfId="3455"/>
    <cellStyle name="Comma 2 3 3 8 3 2" xfId="8797"/>
    <cellStyle name="Comma 2 3 3 8 4" xfId="6149"/>
    <cellStyle name="Comma 2 3 3 9" xfId="757"/>
    <cellStyle name="Comma 2 3 3 9 2" xfId="3457"/>
    <cellStyle name="Comma 2 3 3 9 2 2" xfId="8799"/>
    <cellStyle name="Comma 2 3 3 9 3" xfId="6151"/>
    <cellStyle name="Comma 2 3 4" xfId="299"/>
    <cellStyle name="Comma 2 3 4 10" xfId="759"/>
    <cellStyle name="Comma 2 3 4 10 2" xfId="3459"/>
    <cellStyle name="Comma 2 3 4 10 2 2" xfId="8801"/>
    <cellStyle name="Comma 2 3 4 10 3" xfId="6153"/>
    <cellStyle name="Comma 2 3 4 11" xfId="2812"/>
    <cellStyle name="Comma 2 3 4 11 2" xfId="5485"/>
    <cellStyle name="Comma 2 3 4 11 2 2" xfId="10820"/>
    <cellStyle name="Comma 2 3 4 11 3" xfId="8177"/>
    <cellStyle name="Comma 2 3 4 12" xfId="2871"/>
    <cellStyle name="Comma 2 3 4 12 2" xfId="5544"/>
    <cellStyle name="Comma 2 3 4 12 2 2" xfId="10874"/>
    <cellStyle name="Comma 2 3 4 12 3" xfId="8233"/>
    <cellStyle name="Comma 2 3 4 13" xfId="758"/>
    <cellStyle name="Comma 2 3 4 13 2" xfId="3458"/>
    <cellStyle name="Comma 2 3 4 13 2 2" xfId="8800"/>
    <cellStyle name="Comma 2 3 4 13 3" xfId="6152"/>
    <cellStyle name="Comma 2 3 4 14" xfId="3006"/>
    <cellStyle name="Comma 2 3 4 14 2" xfId="8349"/>
    <cellStyle name="Comma 2 3 4 15" xfId="5701"/>
    <cellStyle name="Comma 2 3 4 2" xfId="353"/>
    <cellStyle name="Comma 2 3 4 2 10" xfId="2925"/>
    <cellStyle name="Comma 2 3 4 2 10 2" xfId="5598"/>
    <cellStyle name="Comma 2 3 4 2 10 2 2" xfId="10928"/>
    <cellStyle name="Comma 2 3 4 2 10 3" xfId="8287"/>
    <cellStyle name="Comma 2 3 4 2 11" xfId="760"/>
    <cellStyle name="Comma 2 3 4 2 11 2" xfId="3460"/>
    <cellStyle name="Comma 2 3 4 2 11 2 2" xfId="8802"/>
    <cellStyle name="Comma 2 3 4 2 11 3" xfId="6154"/>
    <cellStyle name="Comma 2 3 4 2 12" xfId="3060"/>
    <cellStyle name="Comma 2 3 4 2 12 2" xfId="8403"/>
    <cellStyle name="Comma 2 3 4 2 13" xfId="5755"/>
    <cellStyle name="Comma 2 3 4 2 2" xfId="761"/>
    <cellStyle name="Comma 2 3 4 2 2 2" xfId="762"/>
    <cellStyle name="Comma 2 3 4 2 2 2 2" xfId="763"/>
    <cellStyle name="Comma 2 3 4 2 2 2 2 2" xfId="3463"/>
    <cellStyle name="Comma 2 3 4 2 2 2 2 2 2" xfId="8805"/>
    <cellStyle name="Comma 2 3 4 2 2 2 2 3" xfId="6157"/>
    <cellStyle name="Comma 2 3 4 2 2 2 3" xfId="3462"/>
    <cellStyle name="Comma 2 3 4 2 2 2 3 2" xfId="8804"/>
    <cellStyle name="Comma 2 3 4 2 2 2 4" xfId="6156"/>
    <cellStyle name="Comma 2 3 4 2 2 3" xfId="764"/>
    <cellStyle name="Comma 2 3 4 2 2 3 2" xfId="3464"/>
    <cellStyle name="Comma 2 3 4 2 2 3 2 2" xfId="8806"/>
    <cellStyle name="Comma 2 3 4 2 2 3 3" xfId="6158"/>
    <cellStyle name="Comma 2 3 4 2 2 4" xfId="765"/>
    <cellStyle name="Comma 2 3 4 2 2 4 2" xfId="3465"/>
    <cellStyle name="Comma 2 3 4 2 2 4 2 2" xfId="8807"/>
    <cellStyle name="Comma 2 3 4 2 2 4 3" xfId="6159"/>
    <cellStyle name="Comma 2 3 4 2 2 5" xfId="3461"/>
    <cellStyle name="Comma 2 3 4 2 2 5 2" xfId="8803"/>
    <cellStyle name="Comma 2 3 4 2 2 6" xfId="6155"/>
    <cellStyle name="Comma 2 3 4 2 3" xfId="766"/>
    <cellStyle name="Comma 2 3 4 2 3 2" xfId="767"/>
    <cellStyle name="Comma 2 3 4 2 3 2 2" xfId="768"/>
    <cellStyle name="Comma 2 3 4 2 3 2 2 2" xfId="3468"/>
    <cellStyle name="Comma 2 3 4 2 3 2 2 2 2" xfId="8810"/>
    <cellStyle name="Comma 2 3 4 2 3 2 2 3" xfId="6162"/>
    <cellStyle name="Comma 2 3 4 2 3 2 3" xfId="3467"/>
    <cellStyle name="Comma 2 3 4 2 3 2 3 2" xfId="8809"/>
    <cellStyle name="Comma 2 3 4 2 3 2 4" xfId="6161"/>
    <cellStyle name="Comma 2 3 4 2 3 3" xfId="769"/>
    <cellStyle name="Comma 2 3 4 2 3 3 2" xfId="3469"/>
    <cellStyle name="Comma 2 3 4 2 3 3 2 2" xfId="8811"/>
    <cellStyle name="Comma 2 3 4 2 3 3 3" xfId="6163"/>
    <cellStyle name="Comma 2 3 4 2 3 4" xfId="770"/>
    <cellStyle name="Comma 2 3 4 2 3 4 2" xfId="3470"/>
    <cellStyle name="Comma 2 3 4 2 3 4 2 2" xfId="8812"/>
    <cellStyle name="Comma 2 3 4 2 3 4 3" xfId="6164"/>
    <cellStyle name="Comma 2 3 4 2 3 5" xfId="3466"/>
    <cellStyle name="Comma 2 3 4 2 3 5 2" xfId="8808"/>
    <cellStyle name="Comma 2 3 4 2 3 6" xfId="6160"/>
    <cellStyle name="Comma 2 3 4 2 4" xfId="771"/>
    <cellStyle name="Comma 2 3 4 2 4 2" xfId="772"/>
    <cellStyle name="Comma 2 3 4 2 4 2 2" xfId="773"/>
    <cellStyle name="Comma 2 3 4 2 4 2 2 2" xfId="3473"/>
    <cellStyle name="Comma 2 3 4 2 4 2 2 2 2" xfId="8815"/>
    <cellStyle name="Comma 2 3 4 2 4 2 2 3" xfId="6167"/>
    <cellStyle name="Comma 2 3 4 2 4 2 3" xfId="3472"/>
    <cellStyle name="Comma 2 3 4 2 4 2 3 2" xfId="8814"/>
    <cellStyle name="Comma 2 3 4 2 4 2 4" xfId="6166"/>
    <cellStyle name="Comma 2 3 4 2 4 3" xfId="774"/>
    <cellStyle name="Comma 2 3 4 2 4 3 2" xfId="3474"/>
    <cellStyle name="Comma 2 3 4 2 4 3 2 2" xfId="8816"/>
    <cellStyle name="Comma 2 3 4 2 4 3 3" xfId="6168"/>
    <cellStyle name="Comma 2 3 4 2 4 4" xfId="775"/>
    <cellStyle name="Comma 2 3 4 2 4 4 2" xfId="3475"/>
    <cellStyle name="Comma 2 3 4 2 4 4 2 2" xfId="8817"/>
    <cellStyle name="Comma 2 3 4 2 4 4 3" xfId="6169"/>
    <cellStyle name="Comma 2 3 4 2 4 5" xfId="3471"/>
    <cellStyle name="Comma 2 3 4 2 4 5 2" xfId="8813"/>
    <cellStyle name="Comma 2 3 4 2 4 6" xfId="6165"/>
    <cellStyle name="Comma 2 3 4 2 5" xfId="776"/>
    <cellStyle name="Comma 2 3 4 2 5 2" xfId="777"/>
    <cellStyle name="Comma 2 3 4 2 5 2 2" xfId="778"/>
    <cellStyle name="Comma 2 3 4 2 5 2 2 2" xfId="3478"/>
    <cellStyle name="Comma 2 3 4 2 5 2 2 2 2" xfId="8820"/>
    <cellStyle name="Comma 2 3 4 2 5 2 2 3" xfId="6172"/>
    <cellStyle name="Comma 2 3 4 2 5 2 3" xfId="3477"/>
    <cellStyle name="Comma 2 3 4 2 5 2 3 2" xfId="8819"/>
    <cellStyle name="Comma 2 3 4 2 5 2 4" xfId="6171"/>
    <cellStyle name="Comma 2 3 4 2 5 3" xfId="779"/>
    <cellStyle name="Comma 2 3 4 2 5 3 2" xfId="3479"/>
    <cellStyle name="Comma 2 3 4 2 5 3 2 2" xfId="8821"/>
    <cellStyle name="Comma 2 3 4 2 5 3 3" xfId="6173"/>
    <cellStyle name="Comma 2 3 4 2 5 4" xfId="780"/>
    <cellStyle name="Comma 2 3 4 2 5 4 2" xfId="3480"/>
    <cellStyle name="Comma 2 3 4 2 5 4 2 2" xfId="8822"/>
    <cellStyle name="Comma 2 3 4 2 5 4 3" xfId="6174"/>
    <cellStyle name="Comma 2 3 4 2 5 5" xfId="3476"/>
    <cellStyle name="Comma 2 3 4 2 5 5 2" xfId="8818"/>
    <cellStyle name="Comma 2 3 4 2 5 6" xfId="6170"/>
    <cellStyle name="Comma 2 3 4 2 6" xfId="781"/>
    <cellStyle name="Comma 2 3 4 2 6 2" xfId="782"/>
    <cellStyle name="Comma 2 3 4 2 6 2 2" xfId="3482"/>
    <cellStyle name="Comma 2 3 4 2 6 2 2 2" xfId="8824"/>
    <cellStyle name="Comma 2 3 4 2 6 2 3" xfId="6176"/>
    <cellStyle name="Comma 2 3 4 2 6 3" xfId="783"/>
    <cellStyle name="Comma 2 3 4 2 6 3 2" xfId="3483"/>
    <cellStyle name="Comma 2 3 4 2 6 3 2 2" xfId="8825"/>
    <cellStyle name="Comma 2 3 4 2 6 3 3" xfId="6177"/>
    <cellStyle name="Comma 2 3 4 2 6 4" xfId="3481"/>
    <cellStyle name="Comma 2 3 4 2 6 4 2" xfId="8823"/>
    <cellStyle name="Comma 2 3 4 2 6 5" xfId="6175"/>
    <cellStyle name="Comma 2 3 4 2 7" xfId="784"/>
    <cellStyle name="Comma 2 3 4 2 7 2" xfId="785"/>
    <cellStyle name="Comma 2 3 4 2 7 2 2" xfId="3485"/>
    <cellStyle name="Comma 2 3 4 2 7 2 2 2" xfId="8827"/>
    <cellStyle name="Comma 2 3 4 2 7 2 3" xfId="6179"/>
    <cellStyle name="Comma 2 3 4 2 7 3" xfId="3484"/>
    <cellStyle name="Comma 2 3 4 2 7 3 2" xfId="8826"/>
    <cellStyle name="Comma 2 3 4 2 7 4" xfId="6178"/>
    <cellStyle name="Comma 2 3 4 2 8" xfId="786"/>
    <cellStyle name="Comma 2 3 4 2 8 2" xfId="3486"/>
    <cellStyle name="Comma 2 3 4 2 8 2 2" xfId="8828"/>
    <cellStyle name="Comma 2 3 4 2 8 3" xfId="6180"/>
    <cellStyle name="Comma 2 3 4 2 9" xfId="787"/>
    <cellStyle name="Comma 2 3 4 2 9 2" xfId="3487"/>
    <cellStyle name="Comma 2 3 4 2 9 2 2" xfId="8829"/>
    <cellStyle name="Comma 2 3 4 2 9 3" xfId="6181"/>
    <cellStyle name="Comma 2 3 4 3" xfId="788"/>
    <cellStyle name="Comma 2 3 4 3 2" xfId="789"/>
    <cellStyle name="Comma 2 3 4 3 2 2" xfId="790"/>
    <cellStyle name="Comma 2 3 4 3 2 2 2" xfId="3490"/>
    <cellStyle name="Comma 2 3 4 3 2 2 2 2" xfId="8832"/>
    <cellStyle name="Comma 2 3 4 3 2 2 3" xfId="6184"/>
    <cellStyle name="Comma 2 3 4 3 2 3" xfId="3489"/>
    <cellStyle name="Comma 2 3 4 3 2 3 2" xfId="8831"/>
    <cellStyle name="Comma 2 3 4 3 2 4" xfId="6183"/>
    <cellStyle name="Comma 2 3 4 3 3" xfId="791"/>
    <cellStyle name="Comma 2 3 4 3 3 2" xfId="3491"/>
    <cellStyle name="Comma 2 3 4 3 3 2 2" xfId="8833"/>
    <cellStyle name="Comma 2 3 4 3 3 3" xfId="6185"/>
    <cellStyle name="Comma 2 3 4 3 4" xfId="792"/>
    <cellStyle name="Comma 2 3 4 3 4 2" xfId="3492"/>
    <cellStyle name="Comma 2 3 4 3 4 2 2" xfId="8834"/>
    <cellStyle name="Comma 2 3 4 3 4 3" xfId="6186"/>
    <cellStyle name="Comma 2 3 4 3 5" xfId="3488"/>
    <cellStyle name="Comma 2 3 4 3 5 2" xfId="8830"/>
    <cellStyle name="Comma 2 3 4 3 6" xfId="6182"/>
    <cellStyle name="Comma 2 3 4 4" xfId="793"/>
    <cellStyle name="Comma 2 3 4 4 2" xfId="794"/>
    <cellStyle name="Comma 2 3 4 4 2 2" xfId="795"/>
    <cellStyle name="Comma 2 3 4 4 2 2 2" xfId="3495"/>
    <cellStyle name="Comma 2 3 4 4 2 2 2 2" xfId="8837"/>
    <cellStyle name="Comma 2 3 4 4 2 2 3" xfId="6189"/>
    <cellStyle name="Comma 2 3 4 4 2 3" xfId="3494"/>
    <cellStyle name="Comma 2 3 4 4 2 3 2" xfId="8836"/>
    <cellStyle name="Comma 2 3 4 4 2 4" xfId="6188"/>
    <cellStyle name="Comma 2 3 4 4 3" xfId="796"/>
    <cellStyle name="Comma 2 3 4 4 3 2" xfId="3496"/>
    <cellStyle name="Comma 2 3 4 4 3 2 2" xfId="8838"/>
    <cellStyle name="Comma 2 3 4 4 3 3" xfId="6190"/>
    <cellStyle name="Comma 2 3 4 4 4" xfId="797"/>
    <cellStyle name="Comma 2 3 4 4 4 2" xfId="3497"/>
    <cellStyle name="Comma 2 3 4 4 4 2 2" xfId="8839"/>
    <cellStyle name="Comma 2 3 4 4 4 3" xfId="6191"/>
    <cellStyle name="Comma 2 3 4 4 5" xfId="3493"/>
    <cellStyle name="Comma 2 3 4 4 5 2" xfId="8835"/>
    <cellStyle name="Comma 2 3 4 4 6" xfId="6187"/>
    <cellStyle name="Comma 2 3 4 5" xfId="798"/>
    <cellStyle name="Comma 2 3 4 5 2" xfId="799"/>
    <cellStyle name="Comma 2 3 4 5 2 2" xfId="800"/>
    <cellStyle name="Comma 2 3 4 5 2 2 2" xfId="3500"/>
    <cellStyle name="Comma 2 3 4 5 2 2 2 2" xfId="8842"/>
    <cellStyle name="Comma 2 3 4 5 2 2 3" xfId="6194"/>
    <cellStyle name="Comma 2 3 4 5 2 3" xfId="3499"/>
    <cellStyle name="Comma 2 3 4 5 2 3 2" xfId="8841"/>
    <cellStyle name="Comma 2 3 4 5 2 4" xfId="6193"/>
    <cellStyle name="Comma 2 3 4 5 3" xfId="801"/>
    <cellStyle name="Comma 2 3 4 5 3 2" xfId="3501"/>
    <cellStyle name="Comma 2 3 4 5 3 2 2" xfId="8843"/>
    <cellStyle name="Comma 2 3 4 5 3 3" xfId="6195"/>
    <cellStyle name="Comma 2 3 4 5 4" xfId="802"/>
    <cellStyle name="Comma 2 3 4 5 4 2" xfId="3502"/>
    <cellStyle name="Comma 2 3 4 5 4 2 2" xfId="8844"/>
    <cellStyle name="Comma 2 3 4 5 4 3" xfId="6196"/>
    <cellStyle name="Comma 2 3 4 5 5" xfId="3498"/>
    <cellStyle name="Comma 2 3 4 5 5 2" xfId="8840"/>
    <cellStyle name="Comma 2 3 4 5 6" xfId="6192"/>
    <cellStyle name="Comma 2 3 4 6" xfId="803"/>
    <cellStyle name="Comma 2 3 4 6 2" xfId="804"/>
    <cellStyle name="Comma 2 3 4 6 2 2" xfId="805"/>
    <cellStyle name="Comma 2 3 4 6 2 2 2" xfId="3505"/>
    <cellStyle name="Comma 2 3 4 6 2 2 2 2" xfId="8847"/>
    <cellStyle name="Comma 2 3 4 6 2 2 3" xfId="6199"/>
    <cellStyle name="Comma 2 3 4 6 2 3" xfId="3504"/>
    <cellStyle name="Comma 2 3 4 6 2 3 2" xfId="8846"/>
    <cellStyle name="Comma 2 3 4 6 2 4" xfId="6198"/>
    <cellStyle name="Comma 2 3 4 6 3" xfId="806"/>
    <cellStyle name="Comma 2 3 4 6 3 2" xfId="3506"/>
    <cellStyle name="Comma 2 3 4 6 3 2 2" xfId="8848"/>
    <cellStyle name="Comma 2 3 4 6 3 3" xfId="6200"/>
    <cellStyle name="Comma 2 3 4 6 4" xfId="807"/>
    <cellStyle name="Comma 2 3 4 6 4 2" xfId="3507"/>
    <cellStyle name="Comma 2 3 4 6 4 2 2" xfId="8849"/>
    <cellStyle name="Comma 2 3 4 6 4 3" xfId="6201"/>
    <cellStyle name="Comma 2 3 4 6 5" xfId="3503"/>
    <cellStyle name="Comma 2 3 4 6 5 2" xfId="8845"/>
    <cellStyle name="Comma 2 3 4 6 6" xfId="6197"/>
    <cellStyle name="Comma 2 3 4 7" xfId="808"/>
    <cellStyle name="Comma 2 3 4 7 2" xfId="809"/>
    <cellStyle name="Comma 2 3 4 7 2 2" xfId="3509"/>
    <cellStyle name="Comma 2 3 4 7 2 2 2" xfId="8851"/>
    <cellStyle name="Comma 2 3 4 7 2 3" xfId="6203"/>
    <cellStyle name="Comma 2 3 4 7 3" xfId="810"/>
    <cellStyle name="Comma 2 3 4 7 3 2" xfId="3510"/>
    <cellStyle name="Comma 2 3 4 7 3 2 2" xfId="8852"/>
    <cellStyle name="Comma 2 3 4 7 3 3" xfId="6204"/>
    <cellStyle name="Comma 2 3 4 7 4" xfId="3508"/>
    <cellStyle name="Comma 2 3 4 7 4 2" xfId="8850"/>
    <cellStyle name="Comma 2 3 4 7 5" xfId="6202"/>
    <cellStyle name="Comma 2 3 4 8" xfId="811"/>
    <cellStyle name="Comma 2 3 4 8 2" xfId="812"/>
    <cellStyle name="Comma 2 3 4 8 2 2" xfId="3512"/>
    <cellStyle name="Comma 2 3 4 8 2 2 2" xfId="8854"/>
    <cellStyle name="Comma 2 3 4 8 2 3" xfId="6206"/>
    <cellStyle name="Comma 2 3 4 8 3" xfId="3511"/>
    <cellStyle name="Comma 2 3 4 8 3 2" xfId="8853"/>
    <cellStyle name="Comma 2 3 4 8 4" xfId="6205"/>
    <cellStyle name="Comma 2 3 4 9" xfId="813"/>
    <cellStyle name="Comma 2 3 4 9 2" xfId="3513"/>
    <cellStyle name="Comma 2 3 4 9 2 2" xfId="8855"/>
    <cellStyle name="Comma 2 3 4 9 3" xfId="6207"/>
    <cellStyle name="Comma 2 3 5" xfId="326"/>
    <cellStyle name="Comma 2 3 5 10" xfId="2898"/>
    <cellStyle name="Comma 2 3 5 10 2" xfId="5571"/>
    <cellStyle name="Comma 2 3 5 10 2 2" xfId="10901"/>
    <cellStyle name="Comma 2 3 5 10 3" xfId="8260"/>
    <cellStyle name="Comma 2 3 5 11" xfId="814"/>
    <cellStyle name="Comma 2 3 5 11 2" xfId="3514"/>
    <cellStyle name="Comma 2 3 5 11 2 2" xfId="8856"/>
    <cellStyle name="Comma 2 3 5 11 3" xfId="6208"/>
    <cellStyle name="Comma 2 3 5 12" xfId="3033"/>
    <cellStyle name="Comma 2 3 5 12 2" xfId="8376"/>
    <cellStyle name="Comma 2 3 5 13" xfId="5728"/>
    <cellStyle name="Comma 2 3 5 2" xfId="815"/>
    <cellStyle name="Comma 2 3 5 2 2" xfId="816"/>
    <cellStyle name="Comma 2 3 5 2 2 2" xfId="817"/>
    <cellStyle name="Comma 2 3 5 2 2 2 2" xfId="3517"/>
    <cellStyle name="Comma 2 3 5 2 2 2 2 2" xfId="8859"/>
    <cellStyle name="Comma 2 3 5 2 2 2 3" xfId="6211"/>
    <cellStyle name="Comma 2 3 5 2 2 3" xfId="3516"/>
    <cellStyle name="Comma 2 3 5 2 2 3 2" xfId="8858"/>
    <cellStyle name="Comma 2 3 5 2 2 4" xfId="6210"/>
    <cellStyle name="Comma 2 3 5 2 3" xfId="818"/>
    <cellStyle name="Comma 2 3 5 2 3 2" xfId="3518"/>
    <cellStyle name="Comma 2 3 5 2 3 2 2" xfId="8860"/>
    <cellStyle name="Comma 2 3 5 2 3 3" xfId="6212"/>
    <cellStyle name="Comma 2 3 5 2 4" xfId="819"/>
    <cellStyle name="Comma 2 3 5 2 4 2" xfId="3519"/>
    <cellStyle name="Comma 2 3 5 2 4 2 2" xfId="8861"/>
    <cellStyle name="Comma 2 3 5 2 4 3" xfId="6213"/>
    <cellStyle name="Comma 2 3 5 2 5" xfId="3515"/>
    <cellStyle name="Comma 2 3 5 2 5 2" xfId="8857"/>
    <cellStyle name="Comma 2 3 5 2 6" xfId="6209"/>
    <cellStyle name="Comma 2 3 5 3" xfId="820"/>
    <cellStyle name="Comma 2 3 5 3 2" xfId="821"/>
    <cellStyle name="Comma 2 3 5 3 2 2" xfId="822"/>
    <cellStyle name="Comma 2 3 5 3 2 2 2" xfId="3522"/>
    <cellStyle name="Comma 2 3 5 3 2 2 2 2" xfId="8864"/>
    <cellStyle name="Comma 2 3 5 3 2 2 3" xfId="6216"/>
    <cellStyle name="Comma 2 3 5 3 2 3" xfId="3521"/>
    <cellStyle name="Comma 2 3 5 3 2 3 2" xfId="8863"/>
    <cellStyle name="Comma 2 3 5 3 2 4" xfId="6215"/>
    <cellStyle name="Comma 2 3 5 3 3" xfId="823"/>
    <cellStyle name="Comma 2 3 5 3 3 2" xfId="3523"/>
    <cellStyle name="Comma 2 3 5 3 3 2 2" xfId="8865"/>
    <cellStyle name="Comma 2 3 5 3 3 3" xfId="6217"/>
    <cellStyle name="Comma 2 3 5 3 4" xfId="824"/>
    <cellStyle name="Comma 2 3 5 3 4 2" xfId="3524"/>
    <cellStyle name="Comma 2 3 5 3 4 2 2" xfId="8866"/>
    <cellStyle name="Comma 2 3 5 3 4 3" xfId="6218"/>
    <cellStyle name="Comma 2 3 5 3 5" xfId="3520"/>
    <cellStyle name="Comma 2 3 5 3 5 2" xfId="8862"/>
    <cellStyle name="Comma 2 3 5 3 6" xfId="6214"/>
    <cellStyle name="Comma 2 3 5 4" xfId="825"/>
    <cellStyle name="Comma 2 3 5 4 2" xfId="826"/>
    <cellStyle name="Comma 2 3 5 4 2 2" xfId="827"/>
    <cellStyle name="Comma 2 3 5 4 2 2 2" xfId="3527"/>
    <cellStyle name="Comma 2 3 5 4 2 2 2 2" xfId="8869"/>
    <cellStyle name="Comma 2 3 5 4 2 2 3" xfId="6221"/>
    <cellStyle name="Comma 2 3 5 4 2 3" xfId="3526"/>
    <cellStyle name="Comma 2 3 5 4 2 3 2" xfId="8868"/>
    <cellStyle name="Comma 2 3 5 4 2 4" xfId="6220"/>
    <cellStyle name="Comma 2 3 5 4 3" xfId="828"/>
    <cellStyle name="Comma 2 3 5 4 3 2" xfId="3528"/>
    <cellStyle name="Comma 2 3 5 4 3 2 2" xfId="8870"/>
    <cellStyle name="Comma 2 3 5 4 3 3" xfId="6222"/>
    <cellStyle name="Comma 2 3 5 4 4" xfId="829"/>
    <cellStyle name="Comma 2 3 5 4 4 2" xfId="3529"/>
    <cellStyle name="Comma 2 3 5 4 4 2 2" xfId="8871"/>
    <cellStyle name="Comma 2 3 5 4 4 3" xfId="6223"/>
    <cellStyle name="Comma 2 3 5 4 5" xfId="3525"/>
    <cellStyle name="Comma 2 3 5 4 5 2" xfId="8867"/>
    <cellStyle name="Comma 2 3 5 4 6" xfId="6219"/>
    <cellStyle name="Comma 2 3 5 5" xfId="830"/>
    <cellStyle name="Comma 2 3 5 5 2" xfId="831"/>
    <cellStyle name="Comma 2 3 5 5 2 2" xfId="832"/>
    <cellStyle name="Comma 2 3 5 5 2 2 2" xfId="3532"/>
    <cellStyle name="Comma 2 3 5 5 2 2 2 2" xfId="8874"/>
    <cellStyle name="Comma 2 3 5 5 2 2 3" xfId="6226"/>
    <cellStyle name="Comma 2 3 5 5 2 3" xfId="3531"/>
    <cellStyle name="Comma 2 3 5 5 2 3 2" xfId="8873"/>
    <cellStyle name="Comma 2 3 5 5 2 4" xfId="6225"/>
    <cellStyle name="Comma 2 3 5 5 3" xfId="833"/>
    <cellStyle name="Comma 2 3 5 5 3 2" xfId="3533"/>
    <cellStyle name="Comma 2 3 5 5 3 2 2" xfId="8875"/>
    <cellStyle name="Comma 2 3 5 5 3 3" xfId="6227"/>
    <cellStyle name="Comma 2 3 5 5 4" xfId="834"/>
    <cellStyle name="Comma 2 3 5 5 4 2" xfId="3534"/>
    <cellStyle name="Comma 2 3 5 5 4 2 2" xfId="8876"/>
    <cellStyle name="Comma 2 3 5 5 4 3" xfId="6228"/>
    <cellStyle name="Comma 2 3 5 5 5" xfId="3530"/>
    <cellStyle name="Comma 2 3 5 5 5 2" xfId="8872"/>
    <cellStyle name="Comma 2 3 5 5 6" xfId="6224"/>
    <cellStyle name="Comma 2 3 5 6" xfId="835"/>
    <cellStyle name="Comma 2 3 5 6 2" xfId="836"/>
    <cellStyle name="Comma 2 3 5 6 2 2" xfId="3536"/>
    <cellStyle name="Comma 2 3 5 6 2 2 2" xfId="8878"/>
    <cellStyle name="Comma 2 3 5 6 2 3" xfId="6230"/>
    <cellStyle name="Comma 2 3 5 6 3" xfId="837"/>
    <cellStyle name="Comma 2 3 5 6 3 2" xfId="3537"/>
    <cellStyle name="Comma 2 3 5 6 3 2 2" xfId="8879"/>
    <cellStyle name="Comma 2 3 5 6 3 3" xfId="6231"/>
    <cellStyle name="Comma 2 3 5 6 4" xfId="3535"/>
    <cellStyle name="Comma 2 3 5 6 4 2" xfId="8877"/>
    <cellStyle name="Comma 2 3 5 6 5" xfId="6229"/>
    <cellStyle name="Comma 2 3 5 7" xfId="838"/>
    <cellStyle name="Comma 2 3 5 7 2" xfId="839"/>
    <cellStyle name="Comma 2 3 5 7 2 2" xfId="3539"/>
    <cellStyle name="Comma 2 3 5 7 2 2 2" xfId="8881"/>
    <cellStyle name="Comma 2 3 5 7 2 3" xfId="6233"/>
    <cellStyle name="Comma 2 3 5 7 3" xfId="3538"/>
    <cellStyle name="Comma 2 3 5 7 3 2" xfId="8880"/>
    <cellStyle name="Comma 2 3 5 7 4" xfId="6232"/>
    <cellStyle name="Comma 2 3 5 8" xfId="840"/>
    <cellStyle name="Comma 2 3 5 8 2" xfId="3540"/>
    <cellStyle name="Comma 2 3 5 8 2 2" xfId="8882"/>
    <cellStyle name="Comma 2 3 5 8 3" xfId="6234"/>
    <cellStyle name="Comma 2 3 5 9" xfId="841"/>
    <cellStyle name="Comma 2 3 5 9 2" xfId="3541"/>
    <cellStyle name="Comma 2 3 5 9 2 2" xfId="8883"/>
    <cellStyle name="Comma 2 3 5 9 3" xfId="6235"/>
    <cellStyle name="Comma 2 3 6" xfId="842"/>
    <cellStyle name="Comma 2 3 6 2" xfId="843"/>
    <cellStyle name="Comma 2 3 6 2 2" xfId="844"/>
    <cellStyle name="Comma 2 3 6 2 2 2" xfId="3544"/>
    <cellStyle name="Comma 2 3 6 2 2 2 2" xfId="8886"/>
    <cellStyle name="Comma 2 3 6 2 2 3" xfId="6238"/>
    <cellStyle name="Comma 2 3 6 2 3" xfId="3543"/>
    <cellStyle name="Comma 2 3 6 2 3 2" xfId="8885"/>
    <cellStyle name="Comma 2 3 6 2 4" xfId="6237"/>
    <cellStyle name="Comma 2 3 6 3" xfId="845"/>
    <cellStyle name="Comma 2 3 6 3 2" xfId="3545"/>
    <cellStyle name="Comma 2 3 6 3 2 2" xfId="8887"/>
    <cellStyle name="Comma 2 3 6 3 3" xfId="6239"/>
    <cellStyle name="Comma 2 3 6 4" xfId="846"/>
    <cellStyle name="Comma 2 3 6 4 2" xfId="3546"/>
    <cellStyle name="Comma 2 3 6 4 2 2" xfId="8888"/>
    <cellStyle name="Comma 2 3 6 4 3" xfId="6240"/>
    <cellStyle name="Comma 2 3 6 5" xfId="3542"/>
    <cellStyle name="Comma 2 3 6 5 2" xfId="8884"/>
    <cellStyle name="Comma 2 3 6 6" xfId="6236"/>
    <cellStyle name="Comma 2 3 7" xfId="847"/>
    <cellStyle name="Comma 2 3 7 2" xfId="848"/>
    <cellStyle name="Comma 2 3 7 2 2" xfId="849"/>
    <cellStyle name="Comma 2 3 7 2 2 2" xfId="3549"/>
    <cellStyle name="Comma 2 3 7 2 2 2 2" xfId="8891"/>
    <cellStyle name="Comma 2 3 7 2 2 3" xfId="6243"/>
    <cellStyle name="Comma 2 3 7 2 3" xfId="3548"/>
    <cellStyle name="Comma 2 3 7 2 3 2" xfId="8890"/>
    <cellStyle name="Comma 2 3 7 2 4" xfId="6242"/>
    <cellStyle name="Comma 2 3 7 3" xfId="850"/>
    <cellStyle name="Comma 2 3 7 3 2" xfId="3550"/>
    <cellStyle name="Comma 2 3 7 3 2 2" xfId="8892"/>
    <cellStyle name="Comma 2 3 7 3 3" xfId="6244"/>
    <cellStyle name="Comma 2 3 7 4" xfId="851"/>
    <cellStyle name="Comma 2 3 7 4 2" xfId="3551"/>
    <cellStyle name="Comma 2 3 7 4 2 2" xfId="8893"/>
    <cellStyle name="Comma 2 3 7 4 3" xfId="6245"/>
    <cellStyle name="Comma 2 3 7 5" xfId="3547"/>
    <cellStyle name="Comma 2 3 7 5 2" xfId="8889"/>
    <cellStyle name="Comma 2 3 7 6" xfId="6241"/>
    <cellStyle name="Comma 2 3 8" xfId="852"/>
    <cellStyle name="Comma 2 3 8 2" xfId="853"/>
    <cellStyle name="Comma 2 3 8 2 2" xfId="854"/>
    <cellStyle name="Comma 2 3 8 2 2 2" xfId="3554"/>
    <cellStyle name="Comma 2 3 8 2 2 2 2" xfId="8896"/>
    <cellStyle name="Comma 2 3 8 2 2 3" xfId="6248"/>
    <cellStyle name="Comma 2 3 8 2 3" xfId="3553"/>
    <cellStyle name="Comma 2 3 8 2 3 2" xfId="8895"/>
    <cellStyle name="Comma 2 3 8 2 4" xfId="6247"/>
    <cellStyle name="Comma 2 3 8 3" xfId="855"/>
    <cellStyle name="Comma 2 3 8 3 2" xfId="3555"/>
    <cellStyle name="Comma 2 3 8 3 2 2" xfId="8897"/>
    <cellStyle name="Comma 2 3 8 3 3" xfId="6249"/>
    <cellStyle name="Comma 2 3 8 4" xfId="856"/>
    <cellStyle name="Comma 2 3 8 4 2" xfId="3556"/>
    <cellStyle name="Comma 2 3 8 4 2 2" xfId="8898"/>
    <cellStyle name="Comma 2 3 8 4 3" xfId="6250"/>
    <cellStyle name="Comma 2 3 8 5" xfId="3552"/>
    <cellStyle name="Comma 2 3 8 5 2" xfId="8894"/>
    <cellStyle name="Comma 2 3 8 6" xfId="6246"/>
    <cellStyle name="Comma 2 3 9" xfId="857"/>
    <cellStyle name="Comma 2 3 9 2" xfId="858"/>
    <cellStyle name="Comma 2 3 9 2 2" xfId="859"/>
    <cellStyle name="Comma 2 3 9 2 2 2" xfId="3559"/>
    <cellStyle name="Comma 2 3 9 2 2 2 2" xfId="8901"/>
    <cellStyle name="Comma 2 3 9 2 2 3" xfId="6253"/>
    <cellStyle name="Comma 2 3 9 2 3" xfId="3558"/>
    <cellStyle name="Comma 2 3 9 2 3 2" xfId="8900"/>
    <cellStyle name="Comma 2 3 9 2 4" xfId="6252"/>
    <cellStyle name="Comma 2 3 9 3" xfId="860"/>
    <cellStyle name="Comma 2 3 9 3 2" xfId="3560"/>
    <cellStyle name="Comma 2 3 9 3 2 2" xfId="8902"/>
    <cellStyle name="Comma 2 3 9 3 3" xfId="6254"/>
    <cellStyle name="Comma 2 3 9 4" xfId="861"/>
    <cellStyle name="Comma 2 3 9 4 2" xfId="3561"/>
    <cellStyle name="Comma 2 3 9 4 2 2" xfId="8903"/>
    <cellStyle name="Comma 2 3 9 4 3" xfId="6255"/>
    <cellStyle name="Comma 2 3 9 5" xfId="3557"/>
    <cellStyle name="Comma 2 3 9 5 2" xfId="8899"/>
    <cellStyle name="Comma 2 3 9 6" xfId="6251"/>
    <cellStyle name="Comma 2 4" xfId="274"/>
    <cellStyle name="Comma 2 4 10" xfId="863"/>
    <cellStyle name="Comma 2 4 10 2" xfId="864"/>
    <cellStyle name="Comma 2 4 10 2 2" xfId="3564"/>
    <cellStyle name="Comma 2 4 10 2 2 2" xfId="8906"/>
    <cellStyle name="Comma 2 4 10 2 3" xfId="6258"/>
    <cellStyle name="Comma 2 4 10 3" xfId="865"/>
    <cellStyle name="Comma 2 4 10 3 2" xfId="3565"/>
    <cellStyle name="Comma 2 4 10 3 2 2" xfId="8907"/>
    <cellStyle name="Comma 2 4 10 3 3" xfId="6259"/>
    <cellStyle name="Comma 2 4 10 4" xfId="3563"/>
    <cellStyle name="Comma 2 4 10 4 2" xfId="8905"/>
    <cellStyle name="Comma 2 4 10 5" xfId="6257"/>
    <cellStyle name="Comma 2 4 11" xfId="866"/>
    <cellStyle name="Comma 2 4 11 2" xfId="867"/>
    <cellStyle name="Comma 2 4 11 2 2" xfId="3567"/>
    <cellStyle name="Comma 2 4 11 2 2 2" xfId="8909"/>
    <cellStyle name="Comma 2 4 11 2 3" xfId="6261"/>
    <cellStyle name="Comma 2 4 11 3" xfId="3566"/>
    <cellStyle name="Comma 2 4 11 3 2" xfId="8908"/>
    <cellStyle name="Comma 2 4 11 4" xfId="6260"/>
    <cellStyle name="Comma 2 4 12" xfId="868"/>
    <cellStyle name="Comma 2 4 12 2" xfId="3568"/>
    <cellStyle name="Comma 2 4 12 2 2" xfId="8910"/>
    <cellStyle name="Comma 2 4 12 3" xfId="6262"/>
    <cellStyle name="Comma 2 4 13" xfId="869"/>
    <cellStyle name="Comma 2 4 13 2" xfId="3569"/>
    <cellStyle name="Comma 2 4 13 2 2" xfId="8911"/>
    <cellStyle name="Comma 2 4 13 3" xfId="6263"/>
    <cellStyle name="Comma 2 4 14" xfId="2788"/>
    <cellStyle name="Comma 2 4 14 2" xfId="5461"/>
    <cellStyle name="Comma 2 4 14 2 2" xfId="10797"/>
    <cellStyle name="Comma 2 4 14 3" xfId="8154"/>
    <cellStyle name="Comma 2 4 15" xfId="2848"/>
    <cellStyle name="Comma 2 4 15 2" xfId="5521"/>
    <cellStyle name="Comma 2 4 15 2 2" xfId="10851"/>
    <cellStyle name="Comma 2 4 15 3" xfId="8210"/>
    <cellStyle name="Comma 2 4 16" xfId="862"/>
    <cellStyle name="Comma 2 4 16 2" xfId="3562"/>
    <cellStyle name="Comma 2 4 16 2 2" xfId="8904"/>
    <cellStyle name="Comma 2 4 16 3" xfId="6256"/>
    <cellStyle name="Comma 2 4 17" xfId="2981"/>
    <cellStyle name="Comma 2 4 17 2" xfId="8326"/>
    <cellStyle name="Comma 2 4 18" xfId="5677"/>
    <cellStyle name="Comma 2 4 2" xfId="287"/>
    <cellStyle name="Comma 2 4 2 10" xfId="871"/>
    <cellStyle name="Comma 2 4 2 10 2" xfId="3571"/>
    <cellStyle name="Comma 2 4 2 10 2 2" xfId="8913"/>
    <cellStyle name="Comma 2 4 2 10 3" xfId="6265"/>
    <cellStyle name="Comma 2 4 2 11" xfId="2801"/>
    <cellStyle name="Comma 2 4 2 11 2" xfId="5474"/>
    <cellStyle name="Comma 2 4 2 11 2 2" xfId="10810"/>
    <cellStyle name="Comma 2 4 2 11 3" xfId="8167"/>
    <cellStyle name="Comma 2 4 2 12" xfId="2861"/>
    <cellStyle name="Comma 2 4 2 12 2" xfId="5534"/>
    <cellStyle name="Comma 2 4 2 12 2 2" xfId="10864"/>
    <cellStyle name="Comma 2 4 2 12 3" xfId="8223"/>
    <cellStyle name="Comma 2 4 2 13" xfId="870"/>
    <cellStyle name="Comma 2 4 2 13 2" xfId="3570"/>
    <cellStyle name="Comma 2 4 2 13 2 2" xfId="8912"/>
    <cellStyle name="Comma 2 4 2 13 3" xfId="6264"/>
    <cellStyle name="Comma 2 4 2 14" xfId="2994"/>
    <cellStyle name="Comma 2 4 2 14 2" xfId="8339"/>
    <cellStyle name="Comma 2 4 2 15" xfId="5690"/>
    <cellStyle name="Comma 2 4 2 2" xfId="316"/>
    <cellStyle name="Comma 2 4 2 2 10" xfId="2829"/>
    <cellStyle name="Comma 2 4 2 2 10 2" xfId="5502"/>
    <cellStyle name="Comma 2 4 2 2 10 2 2" xfId="10837"/>
    <cellStyle name="Comma 2 4 2 2 10 3" xfId="8194"/>
    <cellStyle name="Comma 2 4 2 2 11" xfId="2888"/>
    <cellStyle name="Comma 2 4 2 2 11 2" xfId="5561"/>
    <cellStyle name="Comma 2 4 2 2 11 2 2" xfId="10891"/>
    <cellStyle name="Comma 2 4 2 2 11 3" xfId="8250"/>
    <cellStyle name="Comma 2 4 2 2 12" xfId="872"/>
    <cellStyle name="Comma 2 4 2 2 12 2" xfId="3572"/>
    <cellStyle name="Comma 2 4 2 2 12 2 2" xfId="8914"/>
    <cellStyle name="Comma 2 4 2 2 12 3" xfId="6266"/>
    <cellStyle name="Comma 2 4 2 2 13" xfId="3023"/>
    <cellStyle name="Comma 2 4 2 2 13 2" xfId="8366"/>
    <cellStyle name="Comma 2 4 2 2 14" xfId="5718"/>
    <cellStyle name="Comma 2 4 2 2 2" xfId="370"/>
    <cellStyle name="Comma 2 4 2 2 2 2" xfId="874"/>
    <cellStyle name="Comma 2 4 2 2 2 2 2" xfId="875"/>
    <cellStyle name="Comma 2 4 2 2 2 2 2 2" xfId="3575"/>
    <cellStyle name="Comma 2 4 2 2 2 2 2 2 2" xfId="8917"/>
    <cellStyle name="Comma 2 4 2 2 2 2 2 3" xfId="6269"/>
    <cellStyle name="Comma 2 4 2 2 2 2 3" xfId="3574"/>
    <cellStyle name="Comma 2 4 2 2 2 2 3 2" xfId="8916"/>
    <cellStyle name="Comma 2 4 2 2 2 2 4" xfId="6268"/>
    <cellStyle name="Comma 2 4 2 2 2 3" xfId="876"/>
    <cellStyle name="Comma 2 4 2 2 2 3 2" xfId="3576"/>
    <cellStyle name="Comma 2 4 2 2 2 3 2 2" xfId="8918"/>
    <cellStyle name="Comma 2 4 2 2 2 3 3" xfId="6270"/>
    <cellStyle name="Comma 2 4 2 2 2 4" xfId="877"/>
    <cellStyle name="Comma 2 4 2 2 2 4 2" xfId="3577"/>
    <cellStyle name="Comma 2 4 2 2 2 4 2 2" xfId="8919"/>
    <cellStyle name="Comma 2 4 2 2 2 4 3" xfId="6271"/>
    <cellStyle name="Comma 2 4 2 2 2 5" xfId="2942"/>
    <cellStyle name="Comma 2 4 2 2 2 5 2" xfId="5615"/>
    <cellStyle name="Comma 2 4 2 2 2 5 2 2" xfId="10945"/>
    <cellStyle name="Comma 2 4 2 2 2 5 3" xfId="8304"/>
    <cellStyle name="Comma 2 4 2 2 2 6" xfId="873"/>
    <cellStyle name="Comma 2 4 2 2 2 6 2" xfId="3573"/>
    <cellStyle name="Comma 2 4 2 2 2 6 2 2" xfId="8915"/>
    <cellStyle name="Comma 2 4 2 2 2 6 3" xfId="6267"/>
    <cellStyle name="Comma 2 4 2 2 2 7" xfId="3077"/>
    <cellStyle name="Comma 2 4 2 2 2 7 2" xfId="8420"/>
    <cellStyle name="Comma 2 4 2 2 2 8" xfId="5772"/>
    <cellStyle name="Comma 2 4 2 2 3" xfId="878"/>
    <cellStyle name="Comma 2 4 2 2 3 2" xfId="879"/>
    <cellStyle name="Comma 2 4 2 2 3 2 2" xfId="880"/>
    <cellStyle name="Comma 2 4 2 2 3 2 2 2" xfId="3580"/>
    <cellStyle name="Comma 2 4 2 2 3 2 2 2 2" xfId="8922"/>
    <cellStyle name="Comma 2 4 2 2 3 2 2 3" xfId="6274"/>
    <cellStyle name="Comma 2 4 2 2 3 2 3" xfId="3579"/>
    <cellStyle name="Comma 2 4 2 2 3 2 3 2" xfId="8921"/>
    <cellStyle name="Comma 2 4 2 2 3 2 4" xfId="6273"/>
    <cellStyle name="Comma 2 4 2 2 3 3" xfId="881"/>
    <cellStyle name="Comma 2 4 2 2 3 3 2" xfId="3581"/>
    <cellStyle name="Comma 2 4 2 2 3 3 2 2" xfId="8923"/>
    <cellStyle name="Comma 2 4 2 2 3 3 3" xfId="6275"/>
    <cellStyle name="Comma 2 4 2 2 3 4" xfId="882"/>
    <cellStyle name="Comma 2 4 2 2 3 4 2" xfId="3582"/>
    <cellStyle name="Comma 2 4 2 2 3 4 2 2" xfId="8924"/>
    <cellStyle name="Comma 2 4 2 2 3 4 3" xfId="6276"/>
    <cellStyle name="Comma 2 4 2 2 3 5" xfId="3578"/>
    <cellStyle name="Comma 2 4 2 2 3 5 2" xfId="8920"/>
    <cellStyle name="Comma 2 4 2 2 3 6" xfId="6272"/>
    <cellStyle name="Comma 2 4 2 2 4" xfId="883"/>
    <cellStyle name="Comma 2 4 2 2 4 2" xfId="884"/>
    <cellStyle name="Comma 2 4 2 2 4 2 2" xfId="885"/>
    <cellStyle name="Comma 2 4 2 2 4 2 2 2" xfId="3585"/>
    <cellStyle name="Comma 2 4 2 2 4 2 2 2 2" xfId="8927"/>
    <cellStyle name="Comma 2 4 2 2 4 2 2 3" xfId="6279"/>
    <cellStyle name="Comma 2 4 2 2 4 2 3" xfId="3584"/>
    <cellStyle name="Comma 2 4 2 2 4 2 3 2" xfId="8926"/>
    <cellStyle name="Comma 2 4 2 2 4 2 4" xfId="6278"/>
    <cellStyle name="Comma 2 4 2 2 4 3" xfId="886"/>
    <cellStyle name="Comma 2 4 2 2 4 3 2" xfId="3586"/>
    <cellStyle name="Comma 2 4 2 2 4 3 2 2" xfId="8928"/>
    <cellStyle name="Comma 2 4 2 2 4 3 3" xfId="6280"/>
    <cellStyle name="Comma 2 4 2 2 4 4" xfId="887"/>
    <cellStyle name="Comma 2 4 2 2 4 4 2" xfId="3587"/>
    <cellStyle name="Comma 2 4 2 2 4 4 2 2" xfId="8929"/>
    <cellStyle name="Comma 2 4 2 2 4 4 3" xfId="6281"/>
    <cellStyle name="Comma 2 4 2 2 4 5" xfId="3583"/>
    <cellStyle name="Comma 2 4 2 2 4 5 2" xfId="8925"/>
    <cellStyle name="Comma 2 4 2 2 4 6" xfId="6277"/>
    <cellStyle name="Comma 2 4 2 2 5" xfId="888"/>
    <cellStyle name="Comma 2 4 2 2 5 2" xfId="889"/>
    <cellStyle name="Comma 2 4 2 2 5 2 2" xfId="890"/>
    <cellStyle name="Comma 2 4 2 2 5 2 2 2" xfId="3590"/>
    <cellStyle name="Comma 2 4 2 2 5 2 2 2 2" xfId="8932"/>
    <cellStyle name="Comma 2 4 2 2 5 2 2 3" xfId="6284"/>
    <cellStyle name="Comma 2 4 2 2 5 2 3" xfId="3589"/>
    <cellStyle name="Comma 2 4 2 2 5 2 3 2" xfId="8931"/>
    <cellStyle name="Comma 2 4 2 2 5 2 4" xfId="6283"/>
    <cellStyle name="Comma 2 4 2 2 5 3" xfId="891"/>
    <cellStyle name="Comma 2 4 2 2 5 3 2" xfId="3591"/>
    <cellStyle name="Comma 2 4 2 2 5 3 2 2" xfId="8933"/>
    <cellStyle name="Comma 2 4 2 2 5 3 3" xfId="6285"/>
    <cellStyle name="Comma 2 4 2 2 5 4" xfId="892"/>
    <cellStyle name="Comma 2 4 2 2 5 4 2" xfId="3592"/>
    <cellStyle name="Comma 2 4 2 2 5 4 2 2" xfId="8934"/>
    <cellStyle name="Comma 2 4 2 2 5 4 3" xfId="6286"/>
    <cellStyle name="Comma 2 4 2 2 5 5" xfId="3588"/>
    <cellStyle name="Comma 2 4 2 2 5 5 2" xfId="8930"/>
    <cellStyle name="Comma 2 4 2 2 5 6" xfId="6282"/>
    <cellStyle name="Comma 2 4 2 2 6" xfId="893"/>
    <cellStyle name="Comma 2 4 2 2 6 2" xfId="894"/>
    <cellStyle name="Comma 2 4 2 2 6 2 2" xfId="3594"/>
    <cellStyle name="Comma 2 4 2 2 6 2 2 2" xfId="8936"/>
    <cellStyle name="Comma 2 4 2 2 6 2 3" xfId="6288"/>
    <cellStyle name="Comma 2 4 2 2 6 3" xfId="895"/>
    <cellStyle name="Comma 2 4 2 2 6 3 2" xfId="3595"/>
    <cellStyle name="Comma 2 4 2 2 6 3 2 2" xfId="8937"/>
    <cellStyle name="Comma 2 4 2 2 6 3 3" xfId="6289"/>
    <cellStyle name="Comma 2 4 2 2 6 4" xfId="3593"/>
    <cellStyle name="Comma 2 4 2 2 6 4 2" xfId="8935"/>
    <cellStyle name="Comma 2 4 2 2 6 5" xfId="6287"/>
    <cellStyle name="Comma 2 4 2 2 7" xfId="896"/>
    <cellStyle name="Comma 2 4 2 2 7 2" xfId="897"/>
    <cellStyle name="Comma 2 4 2 2 7 2 2" xfId="3597"/>
    <cellStyle name="Comma 2 4 2 2 7 2 2 2" xfId="8939"/>
    <cellStyle name="Comma 2 4 2 2 7 2 3" xfId="6291"/>
    <cellStyle name="Comma 2 4 2 2 7 3" xfId="3596"/>
    <cellStyle name="Comma 2 4 2 2 7 3 2" xfId="8938"/>
    <cellStyle name="Comma 2 4 2 2 7 4" xfId="6290"/>
    <cellStyle name="Comma 2 4 2 2 8" xfId="898"/>
    <cellStyle name="Comma 2 4 2 2 8 2" xfId="3598"/>
    <cellStyle name="Comma 2 4 2 2 8 2 2" xfId="8940"/>
    <cellStyle name="Comma 2 4 2 2 8 3" xfId="6292"/>
    <cellStyle name="Comma 2 4 2 2 9" xfId="899"/>
    <cellStyle name="Comma 2 4 2 2 9 2" xfId="3599"/>
    <cellStyle name="Comma 2 4 2 2 9 2 2" xfId="8941"/>
    <cellStyle name="Comma 2 4 2 2 9 3" xfId="6293"/>
    <cellStyle name="Comma 2 4 2 3" xfId="343"/>
    <cellStyle name="Comma 2 4 2 3 2" xfId="901"/>
    <cellStyle name="Comma 2 4 2 3 2 2" xfId="902"/>
    <cellStyle name="Comma 2 4 2 3 2 2 2" xfId="3602"/>
    <cellStyle name="Comma 2 4 2 3 2 2 2 2" xfId="8944"/>
    <cellStyle name="Comma 2 4 2 3 2 2 3" xfId="6296"/>
    <cellStyle name="Comma 2 4 2 3 2 3" xfId="3601"/>
    <cellStyle name="Comma 2 4 2 3 2 3 2" xfId="8943"/>
    <cellStyle name="Comma 2 4 2 3 2 4" xfId="6295"/>
    <cellStyle name="Comma 2 4 2 3 3" xfId="903"/>
    <cellStyle name="Comma 2 4 2 3 3 2" xfId="3603"/>
    <cellStyle name="Comma 2 4 2 3 3 2 2" xfId="8945"/>
    <cellStyle name="Comma 2 4 2 3 3 3" xfId="6297"/>
    <cellStyle name="Comma 2 4 2 3 4" xfId="904"/>
    <cellStyle name="Comma 2 4 2 3 4 2" xfId="3604"/>
    <cellStyle name="Comma 2 4 2 3 4 2 2" xfId="8946"/>
    <cellStyle name="Comma 2 4 2 3 4 3" xfId="6298"/>
    <cellStyle name="Comma 2 4 2 3 5" xfId="2915"/>
    <cellStyle name="Comma 2 4 2 3 5 2" xfId="5588"/>
    <cellStyle name="Comma 2 4 2 3 5 2 2" xfId="10918"/>
    <cellStyle name="Comma 2 4 2 3 5 3" xfId="8277"/>
    <cellStyle name="Comma 2 4 2 3 6" xfId="900"/>
    <cellStyle name="Comma 2 4 2 3 6 2" xfId="3600"/>
    <cellStyle name="Comma 2 4 2 3 6 2 2" xfId="8942"/>
    <cellStyle name="Comma 2 4 2 3 6 3" xfId="6294"/>
    <cellStyle name="Comma 2 4 2 3 7" xfId="3050"/>
    <cellStyle name="Comma 2 4 2 3 7 2" xfId="8393"/>
    <cellStyle name="Comma 2 4 2 3 8" xfId="5745"/>
    <cellStyle name="Comma 2 4 2 4" xfId="905"/>
    <cellStyle name="Comma 2 4 2 4 2" xfId="906"/>
    <cellStyle name="Comma 2 4 2 4 2 2" xfId="907"/>
    <cellStyle name="Comma 2 4 2 4 2 2 2" xfId="3607"/>
    <cellStyle name="Comma 2 4 2 4 2 2 2 2" xfId="8949"/>
    <cellStyle name="Comma 2 4 2 4 2 2 3" xfId="6301"/>
    <cellStyle name="Comma 2 4 2 4 2 3" xfId="3606"/>
    <cellStyle name="Comma 2 4 2 4 2 3 2" xfId="8948"/>
    <cellStyle name="Comma 2 4 2 4 2 4" xfId="6300"/>
    <cellStyle name="Comma 2 4 2 4 3" xfId="908"/>
    <cellStyle name="Comma 2 4 2 4 3 2" xfId="3608"/>
    <cellStyle name="Comma 2 4 2 4 3 2 2" xfId="8950"/>
    <cellStyle name="Comma 2 4 2 4 3 3" xfId="6302"/>
    <cellStyle name="Comma 2 4 2 4 4" xfId="909"/>
    <cellStyle name="Comma 2 4 2 4 4 2" xfId="3609"/>
    <cellStyle name="Comma 2 4 2 4 4 2 2" xfId="8951"/>
    <cellStyle name="Comma 2 4 2 4 4 3" xfId="6303"/>
    <cellStyle name="Comma 2 4 2 4 5" xfId="3605"/>
    <cellStyle name="Comma 2 4 2 4 5 2" xfId="8947"/>
    <cellStyle name="Comma 2 4 2 4 6" xfId="6299"/>
    <cellStyle name="Comma 2 4 2 5" xfId="910"/>
    <cellStyle name="Comma 2 4 2 5 2" xfId="911"/>
    <cellStyle name="Comma 2 4 2 5 2 2" xfId="912"/>
    <cellStyle name="Comma 2 4 2 5 2 2 2" xfId="3612"/>
    <cellStyle name="Comma 2 4 2 5 2 2 2 2" xfId="8954"/>
    <cellStyle name="Comma 2 4 2 5 2 2 3" xfId="6306"/>
    <cellStyle name="Comma 2 4 2 5 2 3" xfId="3611"/>
    <cellStyle name="Comma 2 4 2 5 2 3 2" xfId="8953"/>
    <cellStyle name="Comma 2 4 2 5 2 4" xfId="6305"/>
    <cellStyle name="Comma 2 4 2 5 3" xfId="913"/>
    <cellStyle name="Comma 2 4 2 5 3 2" xfId="3613"/>
    <cellStyle name="Comma 2 4 2 5 3 2 2" xfId="8955"/>
    <cellStyle name="Comma 2 4 2 5 3 3" xfId="6307"/>
    <cellStyle name="Comma 2 4 2 5 4" xfId="914"/>
    <cellStyle name="Comma 2 4 2 5 4 2" xfId="3614"/>
    <cellStyle name="Comma 2 4 2 5 4 2 2" xfId="8956"/>
    <cellStyle name="Comma 2 4 2 5 4 3" xfId="6308"/>
    <cellStyle name="Comma 2 4 2 5 5" xfId="3610"/>
    <cellStyle name="Comma 2 4 2 5 5 2" xfId="8952"/>
    <cellStyle name="Comma 2 4 2 5 6" xfId="6304"/>
    <cellStyle name="Comma 2 4 2 6" xfId="915"/>
    <cellStyle name="Comma 2 4 2 6 2" xfId="916"/>
    <cellStyle name="Comma 2 4 2 6 2 2" xfId="917"/>
    <cellStyle name="Comma 2 4 2 6 2 2 2" xfId="3617"/>
    <cellStyle name="Comma 2 4 2 6 2 2 2 2" xfId="8959"/>
    <cellStyle name="Comma 2 4 2 6 2 2 3" xfId="6311"/>
    <cellStyle name="Comma 2 4 2 6 2 3" xfId="3616"/>
    <cellStyle name="Comma 2 4 2 6 2 3 2" xfId="8958"/>
    <cellStyle name="Comma 2 4 2 6 2 4" xfId="6310"/>
    <cellStyle name="Comma 2 4 2 6 3" xfId="918"/>
    <cellStyle name="Comma 2 4 2 6 3 2" xfId="3618"/>
    <cellStyle name="Comma 2 4 2 6 3 2 2" xfId="8960"/>
    <cellStyle name="Comma 2 4 2 6 3 3" xfId="6312"/>
    <cellStyle name="Comma 2 4 2 6 4" xfId="919"/>
    <cellStyle name="Comma 2 4 2 6 4 2" xfId="3619"/>
    <cellStyle name="Comma 2 4 2 6 4 2 2" xfId="8961"/>
    <cellStyle name="Comma 2 4 2 6 4 3" xfId="6313"/>
    <cellStyle name="Comma 2 4 2 6 5" xfId="3615"/>
    <cellStyle name="Comma 2 4 2 6 5 2" xfId="8957"/>
    <cellStyle name="Comma 2 4 2 6 6" xfId="6309"/>
    <cellStyle name="Comma 2 4 2 7" xfId="920"/>
    <cellStyle name="Comma 2 4 2 7 2" xfId="921"/>
    <cellStyle name="Comma 2 4 2 7 2 2" xfId="3621"/>
    <cellStyle name="Comma 2 4 2 7 2 2 2" xfId="8963"/>
    <cellStyle name="Comma 2 4 2 7 2 3" xfId="6315"/>
    <cellStyle name="Comma 2 4 2 7 3" xfId="922"/>
    <cellStyle name="Comma 2 4 2 7 3 2" xfId="3622"/>
    <cellStyle name="Comma 2 4 2 7 3 2 2" xfId="8964"/>
    <cellStyle name="Comma 2 4 2 7 3 3" xfId="6316"/>
    <cellStyle name="Comma 2 4 2 7 4" xfId="3620"/>
    <cellStyle name="Comma 2 4 2 7 4 2" xfId="8962"/>
    <cellStyle name="Comma 2 4 2 7 5" xfId="6314"/>
    <cellStyle name="Comma 2 4 2 8" xfId="923"/>
    <cellStyle name="Comma 2 4 2 8 2" xfId="924"/>
    <cellStyle name="Comma 2 4 2 8 2 2" xfId="3624"/>
    <cellStyle name="Comma 2 4 2 8 2 2 2" xfId="8966"/>
    <cellStyle name="Comma 2 4 2 8 2 3" xfId="6318"/>
    <cellStyle name="Comma 2 4 2 8 3" xfId="3623"/>
    <cellStyle name="Comma 2 4 2 8 3 2" xfId="8965"/>
    <cellStyle name="Comma 2 4 2 8 4" xfId="6317"/>
    <cellStyle name="Comma 2 4 2 9" xfId="925"/>
    <cellStyle name="Comma 2 4 2 9 2" xfId="3625"/>
    <cellStyle name="Comma 2 4 2 9 2 2" xfId="8967"/>
    <cellStyle name="Comma 2 4 2 9 3" xfId="6319"/>
    <cellStyle name="Comma 2 4 3" xfId="303"/>
    <cellStyle name="Comma 2 4 3 10" xfId="927"/>
    <cellStyle name="Comma 2 4 3 10 2" xfId="3627"/>
    <cellStyle name="Comma 2 4 3 10 2 2" xfId="8969"/>
    <cellStyle name="Comma 2 4 3 10 3" xfId="6321"/>
    <cellStyle name="Comma 2 4 3 11" xfId="2816"/>
    <cellStyle name="Comma 2 4 3 11 2" xfId="5489"/>
    <cellStyle name="Comma 2 4 3 11 2 2" xfId="10824"/>
    <cellStyle name="Comma 2 4 3 11 3" xfId="8181"/>
    <cellStyle name="Comma 2 4 3 12" xfId="2875"/>
    <cellStyle name="Comma 2 4 3 12 2" xfId="5548"/>
    <cellStyle name="Comma 2 4 3 12 2 2" xfId="10878"/>
    <cellStyle name="Comma 2 4 3 12 3" xfId="8237"/>
    <cellStyle name="Comma 2 4 3 13" xfId="926"/>
    <cellStyle name="Comma 2 4 3 13 2" xfId="3626"/>
    <cellStyle name="Comma 2 4 3 13 2 2" xfId="8968"/>
    <cellStyle name="Comma 2 4 3 13 3" xfId="6320"/>
    <cellStyle name="Comma 2 4 3 14" xfId="3010"/>
    <cellStyle name="Comma 2 4 3 14 2" xfId="8353"/>
    <cellStyle name="Comma 2 4 3 15" xfId="5705"/>
    <cellStyle name="Comma 2 4 3 2" xfId="357"/>
    <cellStyle name="Comma 2 4 3 2 10" xfId="2929"/>
    <cellStyle name="Comma 2 4 3 2 10 2" xfId="5602"/>
    <cellStyle name="Comma 2 4 3 2 10 2 2" xfId="10932"/>
    <cellStyle name="Comma 2 4 3 2 10 3" xfId="8291"/>
    <cellStyle name="Comma 2 4 3 2 11" xfId="928"/>
    <cellStyle name="Comma 2 4 3 2 11 2" xfId="3628"/>
    <cellStyle name="Comma 2 4 3 2 11 2 2" xfId="8970"/>
    <cellStyle name="Comma 2 4 3 2 11 3" xfId="6322"/>
    <cellStyle name="Comma 2 4 3 2 12" xfId="3064"/>
    <cellStyle name="Comma 2 4 3 2 12 2" xfId="8407"/>
    <cellStyle name="Comma 2 4 3 2 13" xfId="5759"/>
    <cellStyle name="Comma 2 4 3 2 2" xfId="929"/>
    <cellStyle name="Comma 2 4 3 2 2 2" xfId="930"/>
    <cellStyle name="Comma 2 4 3 2 2 2 2" xfId="931"/>
    <cellStyle name="Comma 2 4 3 2 2 2 2 2" xfId="3631"/>
    <cellStyle name="Comma 2 4 3 2 2 2 2 2 2" xfId="8973"/>
    <cellStyle name="Comma 2 4 3 2 2 2 2 3" xfId="6325"/>
    <cellStyle name="Comma 2 4 3 2 2 2 3" xfId="3630"/>
    <cellStyle name="Comma 2 4 3 2 2 2 3 2" xfId="8972"/>
    <cellStyle name="Comma 2 4 3 2 2 2 4" xfId="6324"/>
    <cellStyle name="Comma 2 4 3 2 2 3" xfId="932"/>
    <cellStyle name="Comma 2 4 3 2 2 3 2" xfId="3632"/>
    <cellStyle name="Comma 2 4 3 2 2 3 2 2" xfId="8974"/>
    <cellStyle name="Comma 2 4 3 2 2 3 3" xfId="6326"/>
    <cellStyle name="Comma 2 4 3 2 2 4" xfId="933"/>
    <cellStyle name="Comma 2 4 3 2 2 4 2" xfId="3633"/>
    <cellStyle name="Comma 2 4 3 2 2 4 2 2" xfId="8975"/>
    <cellStyle name="Comma 2 4 3 2 2 4 3" xfId="6327"/>
    <cellStyle name="Comma 2 4 3 2 2 5" xfId="3629"/>
    <cellStyle name="Comma 2 4 3 2 2 5 2" xfId="8971"/>
    <cellStyle name="Comma 2 4 3 2 2 6" xfId="6323"/>
    <cellStyle name="Comma 2 4 3 2 3" xfId="934"/>
    <cellStyle name="Comma 2 4 3 2 3 2" xfId="935"/>
    <cellStyle name="Comma 2 4 3 2 3 2 2" xfId="936"/>
    <cellStyle name="Comma 2 4 3 2 3 2 2 2" xfId="3636"/>
    <cellStyle name="Comma 2 4 3 2 3 2 2 2 2" xfId="8978"/>
    <cellStyle name="Comma 2 4 3 2 3 2 2 3" xfId="6330"/>
    <cellStyle name="Comma 2 4 3 2 3 2 3" xfId="3635"/>
    <cellStyle name="Comma 2 4 3 2 3 2 3 2" xfId="8977"/>
    <cellStyle name="Comma 2 4 3 2 3 2 4" xfId="6329"/>
    <cellStyle name="Comma 2 4 3 2 3 3" xfId="937"/>
    <cellStyle name="Comma 2 4 3 2 3 3 2" xfId="3637"/>
    <cellStyle name="Comma 2 4 3 2 3 3 2 2" xfId="8979"/>
    <cellStyle name="Comma 2 4 3 2 3 3 3" xfId="6331"/>
    <cellStyle name="Comma 2 4 3 2 3 4" xfId="938"/>
    <cellStyle name="Comma 2 4 3 2 3 4 2" xfId="3638"/>
    <cellStyle name="Comma 2 4 3 2 3 4 2 2" xfId="8980"/>
    <cellStyle name="Comma 2 4 3 2 3 4 3" xfId="6332"/>
    <cellStyle name="Comma 2 4 3 2 3 5" xfId="3634"/>
    <cellStyle name="Comma 2 4 3 2 3 5 2" xfId="8976"/>
    <cellStyle name="Comma 2 4 3 2 3 6" xfId="6328"/>
    <cellStyle name="Comma 2 4 3 2 4" xfId="939"/>
    <cellStyle name="Comma 2 4 3 2 4 2" xfId="940"/>
    <cellStyle name="Comma 2 4 3 2 4 2 2" xfId="941"/>
    <cellStyle name="Comma 2 4 3 2 4 2 2 2" xfId="3641"/>
    <cellStyle name="Comma 2 4 3 2 4 2 2 2 2" xfId="8983"/>
    <cellStyle name="Comma 2 4 3 2 4 2 2 3" xfId="6335"/>
    <cellStyle name="Comma 2 4 3 2 4 2 3" xfId="3640"/>
    <cellStyle name="Comma 2 4 3 2 4 2 3 2" xfId="8982"/>
    <cellStyle name="Comma 2 4 3 2 4 2 4" xfId="6334"/>
    <cellStyle name="Comma 2 4 3 2 4 3" xfId="942"/>
    <cellStyle name="Comma 2 4 3 2 4 3 2" xfId="3642"/>
    <cellStyle name="Comma 2 4 3 2 4 3 2 2" xfId="8984"/>
    <cellStyle name="Comma 2 4 3 2 4 3 3" xfId="6336"/>
    <cellStyle name="Comma 2 4 3 2 4 4" xfId="943"/>
    <cellStyle name="Comma 2 4 3 2 4 4 2" xfId="3643"/>
    <cellStyle name="Comma 2 4 3 2 4 4 2 2" xfId="8985"/>
    <cellStyle name="Comma 2 4 3 2 4 4 3" xfId="6337"/>
    <cellStyle name="Comma 2 4 3 2 4 5" xfId="3639"/>
    <cellStyle name="Comma 2 4 3 2 4 5 2" xfId="8981"/>
    <cellStyle name="Comma 2 4 3 2 4 6" xfId="6333"/>
    <cellStyle name="Comma 2 4 3 2 5" xfId="944"/>
    <cellStyle name="Comma 2 4 3 2 5 2" xfId="945"/>
    <cellStyle name="Comma 2 4 3 2 5 2 2" xfId="946"/>
    <cellStyle name="Comma 2 4 3 2 5 2 2 2" xfId="3646"/>
    <cellStyle name="Comma 2 4 3 2 5 2 2 2 2" xfId="8988"/>
    <cellStyle name="Comma 2 4 3 2 5 2 2 3" xfId="6340"/>
    <cellStyle name="Comma 2 4 3 2 5 2 3" xfId="3645"/>
    <cellStyle name="Comma 2 4 3 2 5 2 3 2" xfId="8987"/>
    <cellStyle name="Comma 2 4 3 2 5 2 4" xfId="6339"/>
    <cellStyle name="Comma 2 4 3 2 5 3" xfId="947"/>
    <cellStyle name="Comma 2 4 3 2 5 3 2" xfId="3647"/>
    <cellStyle name="Comma 2 4 3 2 5 3 2 2" xfId="8989"/>
    <cellStyle name="Comma 2 4 3 2 5 3 3" xfId="6341"/>
    <cellStyle name="Comma 2 4 3 2 5 4" xfId="948"/>
    <cellStyle name="Comma 2 4 3 2 5 4 2" xfId="3648"/>
    <cellStyle name="Comma 2 4 3 2 5 4 2 2" xfId="8990"/>
    <cellStyle name="Comma 2 4 3 2 5 4 3" xfId="6342"/>
    <cellStyle name="Comma 2 4 3 2 5 5" xfId="3644"/>
    <cellStyle name="Comma 2 4 3 2 5 5 2" xfId="8986"/>
    <cellStyle name="Comma 2 4 3 2 5 6" xfId="6338"/>
    <cellStyle name="Comma 2 4 3 2 6" xfId="949"/>
    <cellStyle name="Comma 2 4 3 2 6 2" xfId="950"/>
    <cellStyle name="Comma 2 4 3 2 6 2 2" xfId="3650"/>
    <cellStyle name="Comma 2 4 3 2 6 2 2 2" xfId="8992"/>
    <cellStyle name="Comma 2 4 3 2 6 2 3" xfId="6344"/>
    <cellStyle name="Comma 2 4 3 2 6 3" xfId="951"/>
    <cellStyle name="Comma 2 4 3 2 6 3 2" xfId="3651"/>
    <cellStyle name="Comma 2 4 3 2 6 3 2 2" xfId="8993"/>
    <cellStyle name="Comma 2 4 3 2 6 3 3" xfId="6345"/>
    <cellStyle name="Comma 2 4 3 2 6 4" xfId="3649"/>
    <cellStyle name="Comma 2 4 3 2 6 4 2" xfId="8991"/>
    <cellStyle name="Comma 2 4 3 2 6 5" xfId="6343"/>
    <cellStyle name="Comma 2 4 3 2 7" xfId="952"/>
    <cellStyle name="Comma 2 4 3 2 7 2" xfId="953"/>
    <cellStyle name="Comma 2 4 3 2 7 2 2" xfId="3653"/>
    <cellStyle name="Comma 2 4 3 2 7 2 2 2" xfId="8995"/>
    <cellStyle name="Comma 2 4 3 2 7 2 3" xfId="6347"/>
    <cellStyle name="Comma 2 4 3 2 7 3" xfId="3652"/>
    <cellStyle name="Comma 2 4 3 2 7 3 2" xfId="8994"/>
    <cellStyle name="Comma 2 4 3 2 7 4" xfId="6346"/>
    <cellStyle name="Comma 2 4 3 2 8" xfId="954"/>
    <cellStyle name="Comma 2 4 3 2 8 2" xfId="3654"/>
    <cellStyle name="Comma 2 4 3 2 8 2 2" xfId="8996"/>
    <cellStyle name="Comma 2 4 3 2 8 3" xfId="6348"/>
    <cellStyle name="Comma 2 4 3 2 9" xfId="955"/>
    <cellStyle name="Comma 2 4 3 2 9 2" xfId="3655"/>
    <cellStyle name="Comma 2 4 3 2 9 2 2" xfId="8997"/>
    <cellStyle name="Comma 2 4 3 2 9 3" xfId="6349"/>
    <cellStyle name="Comma 2 4 3 3" xfId="956"/>
    <cellStyle name="Comma 2 4 3 3 2" xfId="957"/>
    <cellStyle name="Comma 2 4 3 3 2 2" xfId="958"/>
    <cellStyle name="Comma 2 4 3 3 2 2 2" xfId="3658"/>
    <cellStyle name="Comma 2 4 3 3 2 2 2 2" xfId="9000"/>
    <cellStyle name="Comma 2 4 3 3 2 2 3" xfId="6352"/>
    <cellStyle name="Comma 2 4 3 3 2 3" xfId="3657"/>
    <cellStyle name="Comma 2 4 3 3 2 3 2" xfId="8999"/>
    <cellStyle name="Comma 2 4 3 3 2 4" xfId="6351"/>
    <cellStyle name="Comma 2 4 3 3 3" xfId="959"/>
    <cellStyle name="Comma 2 4 3 3 3 2" xfId="3659"/>
    <cellStyle name="Comma 2 4 3 3 3 2 2" xfId="9001"/>
    <cellStyle name="Comma 2 4 3 3 3 3" xfId="6353"/>
    <cellStyle name="Comma 2 4 3 3 4" xfId="960"/>
    <cellStyle name="Comma 2 4 3 3 4 2" xfId="3660"/>
    <cellStyle name="Comma 2 4 3 3 4 2 2" xfId="9002"/>
    <cellStyle name="Comma 2 4 3 3 4 3" xfId="6354"/>
    <cellStyle name="Comma 2 4 3 3 5" xfId="3656"/>
    <cellStyle name="Comma 2 4 3 3 5 2" xfId="8998"/>
    <cellStyle name="Comma 2 4 3 3 6" xfId="6350"/>
    <cellStyle name="Comma 2 4 3 4" xfId="961"/>
    <cellStyle name="Comma 2 4 3 4 2" xfId="962"/>
    <cellStyle name="Comma 2 4 3 4 2 2" xfId="963"/>
    <cellStyle name="Comma 2 4 3 4 2 2 2" xfId="3663"/>
    <cellStyle name="Comma 2 4 3 4 2 2 2 2" xfId="9005"/>
    <cellStyle name="Comma 2 4 3 4 2 2 3" xfId="6357"/>
    <cellStyle name="Comma 2 4 3 4 2 3" xfId="3662"/>
    <cellStyle name="Comma 2 4 3 4 2 3 2" xfId="9004"/>
    <cellStyle name="Comma 2 4 3 4 2 4" xfId="6356"/>
    <cellStyle name="Comma 2 4 3 4 3" xfId="964"/>
    <cellStyle name="Comma 2 4 3 4 3 2" xfId="3664"/>
    <cellStyle name="Comma 2 4 3 4 3 2 2" xfId="9006"/>
    <cellStyle name="Comma 2 4 3 4 3 3" xfId="6358"/>
    <cellStyle name="Comma 2 4 3 4 4" xfId="965"/>
    <cellStyle name="Comma 2 4 3 4 4 2" xfId="3665"/>
    <cellStyle name="Comma 2 4 3 4 4 2 2" xfId="9007"/>
    <cellStyle name="Comma 2 4 3 4 4 3" xfId="6359"/>
    <cellStyle name="Comma 2 4 3 4 5" xfId="3661"/>
    <cellStyle name="Comma 2 4 3 4 5 2" xfId="9003"/>
    <cellStyle name="Comma 2 4 3 4 6" xfId="6355"/>
    <cellStyle name="Comma 2 4 3 5" xfId="966"/>
    <cellStyle name="Comma 2 4 3 5 2" xfId="967"/>
    <cellStyle name="Comma 2 4 3 5 2 2" xfId="968"/>
    <cellStyle name="Comma 2 4 3 5 2 2 2" xfId="3668"/>
    <cellStyle name="Comma 2 4 3 5 2 2 2 2" xfId="9010"/>
    <cellStyle name="Comma 2 4 3 5 2 2 3" xfId="6362"/>
    <cellStyle name="Comma 2 4 3 5 2 3" xfId="3667"/>
    <cellStyle name="Comma 2 4 3 5 2 3 2" xfId="9009"/>
    <cellStyle name="Comma 2 4 3 5 2 4" xfId="6361"/>
    <cellStyle name="Comma 2 4 3 5 3" xfId="969"/>
    <cellStyle name="Comma 2 4 3 5 3 2" xfId="3669"/>
    <cellStyle name="Comma 2 4 3 5 3 2 2" xfId="9011"/>
    <cellStyle name="Comma 2 4 3 5 3 3" xfId="6363"/>
    <cellStyle name="Comma 2 4 3 5 4" xfId="970"/>
    <cellStyle name="Comma 2 4 3 5 4 2" xfId="3670"/>
    <cellStyle name="Comma 2 4 3 5 4 2 2" xfId="9012"/>
    <cellStyle name="Comma 2 4 3 5 4 3" xfId="6364"/>
    <cellStyle name="Comma 2 4 3 5 5" xfId="3666"/>
    <cellStyle name="Comma 2 4 3 5 5 2" xfId="9008"/>
    <cellStyle name="Comma 2 4 3 5 6" xfId="6360"/>
    <cellStyle name="Comma 2 4 3 6" xfId="971"/>
    <cellStyle name="Comma 2 4 3 6 2" xfId="972"/>
    <cellStyle name="Comma 2 4 3 6 2 2" xfId="973"/>
    <cellStyle name="Comma 2 4 3 6 2 2 2" xfId="3673"/>
    <cellStyle name="Comma 2 4 3 6 2 2 2 2" xfId="9015"/>
    <cellStyle name="Comma 2 4 3 6 2 2 3" xfId="6367"/>
    <cellStyle name="Comma 2 4 3 6 2 3" xfId="3672"/>
    <cellStyle name="Comma 2 4 3 6 2 3 2" xfId="9014"/>
    <cellStyle name="Comma 2 4 3 6 2 4" xfId="6366"/>
    <cellStyle name="Comma 2 4 3 6 3" xfId="974"/>
    <cellStyle name="Comma 2 4 3 6 3 2" xfId="3674"/>
    <cellStyle name="Comma 2 4 3 6 3 2 2" xfId="9016"/>
    <cellStyle name="Comma 2 4 3 6 3 3" xfId="6368"/>
    <cellStyle name="Comma 2 4 3 6 4" xfId="975"/>
    <cellStyle name="Comma 2 4 3 6 4 2" xfId="3675"/>
    <cellStyle name="Comma 2 4 3 6 4 2 2" xfId="9017"/>
    <cellStyle name="Comma 2 4 3 6 4 3" xfId="6369"/>
    <cellStyle name="Comma 2 4 3 6 5" xfId="3671"/>
    <cellStyle name="Comma 2 4 3 6 5 2" xfId="9013"/>
    <cellStyle name="Comma 2 4 3 6 6" xfId="6365"/>
    <cellStyle name="Comma 2 4 3 7" xfId="976"/>
    <cellStyle name="Comma 2 4 3 7 2" xfId="977"/>
    <cellStyle name="Comma 2 4 3 7 2 2" xfId="3677"/>
    <cellStyle name="Comma 2 4 3 7 2 2 2" xfId="9019"/>
    <cellStyle name="Comma 2 4 3 7 2 3" xfId="6371"/>
    <cellStyle name="Comma 2 4 3 7 3" xfId="978"/>
    <cellStyle name="Comma 2 4 3 7 3 2" xfId="3678"/>
    <cellStyle name="Comma 2 4 3 7 3 2 2" xfId="9020"/>
    <cellStyle name="Comma 2 4 3 7 3 3" xfId="6372"/>
    <cellStyle name="Comma 2 4 3 7 4" xfId="3676"/>
    <cellStyle name="Comma 2 4 3 7 4 2" xfId="9018"/>
    <cellStyle name="Comma 2 4 3 7 5" xfId="6370"/>
    <cellStyle name="Comma 2 4 3 8" xfId="979"/>
    <cellStyle name="Comma 2 4 3 8 2" xfId="980"/>
    <cellStyle name="Comma 2 4 3 8 2 2" xfId="3680"/>
    <cellStyle name="Comma 2 4 3 8 2 2 2" xfId="9022"/>
    <cellStyle name="Comma 2 4 3 8 2 3" xfId="6374"/>
    <cellStyle name="Comma 2 4 3 8 3" xfId="3679"/>
    <cellStyle name="Comma 2 4 3 8 3 2" xfId="9021"/>
    <cellStyle name="Comma 2 4 3 8 4" xfId="6373"/>
    <cellStyle name="Comma 2 4 3 9" xfId="981"/>
    <cellStyle name="Comma 2 4 3 9 2" xfId="3681"/>
    <cellStyle name="Comma 2 4 3 9 2 2" xfId="9023"/>
    <cellStyle name="Comma 2 4 3 9 3" xfId="6375"/>
    <cellStyle name="Comma 2 4 4" xfId="330"/>
    <cellStyle name="Comma 2 4 4 10" xfId="983"/>
    <cellStyle name="Comma 2 4 4 10 2" xfId="3683"/>
    <cellStyle name="Comma 2 4 4 10 2 2" xfId="9025"/>
    <cellStyle name="Comma 2 4 4 10 3" xfId="6377"/>
    <cellStyle name="Comma 2 4 4 11" xfId="2902"/>
    <cellStyle name="Comma 2 4 4 11 2" xfId="5575"/>
    <cellStyle name="Comma 2 4 4 11 2 2" xfId="10905"/>
    <cellStyle name="Comma 2 4 4 11 3" xfId="8264"/>
    <cellStyle name="Comma 2 4 4 12" xfId="982"/>
    <cellStyle name="Comma 2 4 4 12 2" xfId="3682"/>
    <cellStyle name="Comma 2 4 4 12 2 2" xfId="9024"/>
    <cellStyle name="Comma 2 4 4 12 3" xfId="6376"/>
    <cellStyle name="Comma 2 4 4 13" xfId="3037"/>
    <cellStyle name="Comma 2 4 4 13 2" xfId="8380"/>
    <cellStyle name="Comma 2 4 4 14" xfId="5732"/>
    <cellStyle name="Comma 2 4 4 2" xfId="984"/>
    <cellStyle name="Comma 2 4 4 2 10" xfId="3684"/>
    <cellStyle name="Comma 2 4 4 2 10 2" xfId="9026"/>
    <cellStyle name="Comma 2 4 4 2 11" xfId="6378"/>
    <cellStyle name="Comma 2 4 4 2 2" xfId="985"/>
    <cellStyle name="Comma 2 4 4 2 2 2" xfId="986"/>
    <cellStyle name="Comma 2 4 4 2 2 2 2" xfId="987"/>
    <cellStyle name="Comma 2 4 4 2 2 2 2 2" xfId="3687"/>
    <cellStyle name="Comma 2 4 4 2 2 2 2 2 2" xfId="9029"/>
    <cellStyle name="Comma 2 4 4 2 2 2 2 3" xfId="6381"/>
    <cellStyle name="Comma 2 4 4 2 2 2 3" xfId="3686"/>
    <cellStyle name="Comma 2 4 4 2 2 2 3 2" xfId="9028"/>
    <cellStyle name="Comma 2 4 4 2 2 2 4" xfId="6380"/>
    <cellStyle name="Comma 2 4 4 2 2 3" xfId="988"/>
    <cellStyle name="Comma 2 4 4 2 2 3 2" xfId="3688"/>
    <cellStyle name="Comma 2 4 4 2 2 3 2 2" xfId="9030"/>
    <cellStyle name="Comma 2 4 4 2 2 3 3" xfId="6382"/>
    <cellStyle name="Comma 2 4 4 2 2 4" xfId="989"/>
    <cellStyle name="Comma 2 4 4 2 2 4 2" xfId="3689"/>
    <cellStyle name="Comma 2 4 4 2 2 4 2 2" xfId="9031"/>
    <cellStyle name="Comma 2 4 4 2 2 4 3" xfId="6383"/>
    <cellStyle name="Comma 2 4 4 2 2 5" xfId="3685"/>
    <cellStyle name="Comma 2 4 4 2 2 5 2" xfId="9027"/>
    <cellStyle name="Comma 2 4 4 2 2 6" xfId="6379"/>
    <cellStyle name="Comma 2 4 4 2 3" xfId="990"/>
    <cellStyle name="Comma 2 4 4 2 3 2" xfId="991"/>
    <cellStyle name="Comma 2 4 4 2 3 2 2" xfId="992"/>
    <cellStyle name="Comma 2 4 4 2 3 2 2 2" xfId="3692"/>
    <cellStyle name="Comma 2 4 4 2 3 2 2 2 2" xfId="9034"/>
    <cellStyle name="Comma 2 4 4 2 3 2 2 3" xfId="6386"/>
    <cellStyle name="Comma 2 4 4 2 3 2 3" xfId="3691"/>
    <cellStyle name="Comma 2 4 4 2 3 2 3 2" xfId="9033"/>
    <cellStyle name="Comma 2 4 4 2 3 2 4" xfId="6385"/>
    <cellStyle name="Comma 2 4 4 2 3 3" xfId="993"/>
    <cellStyle name="Comma 2 4 4 2 3 3 2" xfId="3693"/>
    <cellStyle name="Comma 2 4 4 2 3 3 2 2" xfId="9035"/>
    <cellStyle name="Comma 2 4 4 2 3 3 3" xfId="6387"/>
    <cellStyle name="Comma 2 4 4 2 3 4" xfId="994"/>
    <cellStyle name="Comma 2 4 4 2 3 4 2" xfId="3694"/>
    <cellStyle name="Comma 2 4 4 2 3 4 2 2" xfId="9036"/>
    <cellStyle name="Comma 2 4 4 2 3 4 3" xfId="6388"/>
    <cellStyle name="Comma 2 4 4 2 3 5" xfId="3690"/>
    <cellStyle name="Comma 2 4 4 2 3 5 2" xfId="9032"/>
    <cellStyle name="Comma 2 4 4 2 3 6" xfId="6384"/>
    <cellStyle name="Comma 2 4 4 2 4" xfId="995"/>
    <cellStyle name="Comma 2 4 4 2 4 2" xfId="996"/>
    <cellStyle name="Comma 2 4 4 2 4 2 2" xfId="997"/>
    <cellStyle name="Comma 2 4 4 2 4 2 2 2" xfId="3697"/>
    <cellStyle name="Comma 2 4 4 2 4 2 2 2 2" xfId="9039"/>
    <cellStyle name="Comma 2 4 4 2 4 2 2 3" xfId="6391"/>
    <cellStyle name="Comma 2 4 4 2 4 2 3" xfId="3696"/>
    <cellStyle name="Comma 2 4 4 2 4 2 3 2" xfId="9038"/>
    <cellStyle name="Comma 2 4 4 2 4 2 4" xfId="6390"/>
    <cellStyle name="Comma 2 4 4 2 4 3" xfId="998"/>
    <cellStyle name="Comma 2 4 4 2 4 3 2" xfId="3698"/>
    <cellStyle name="Comma 2 4 4 2 4 3 2 2" xfId="9040"/>
    <cellStyle name="Comma 2 4 4 2 4 3 3" xfId="6392"/>
    <cellStyle name="Comma 2 4 4 2 4 4" xfId="999"/>
    <cellStyle name="Comma 2 4 4 2 4 4 2" xfId="3699"/>
    <cellStyle name="Comma 2 4 4 2 4 4 2 2" xfId="9041"/>
    <cellStyle name="Comma 2 4 4 2 4 4 3" xfId="6393"/>
    <cellStyle name="Comma 2 4 4 2 4 5" xfId="3695"/>
    <cellStyle name="Comma 2 4 4 2 4 5 2" xfId="9037"/>
    <cellStyle name="Comma 2 4 4 2 4 6" xfId="6389"/>
    <cellStyle name="Comma 2 4 4 2 5" xfId="1000"/>
    <cellStyle name="Comma 2 4 4 2 5 2" xfId="1001"/>
    <cellStyle name="Comma 2 4 4 2 5 2 2" xfId="1002"/>
    <cellStyle name="Comma 2 4 4 2 5 2 2 2" xfId="3702"/>
    <cellStyle name="Comma 2 4 4 2 5 2 2 2 2" xfId="9044"/>
    <cellStyle name="Comma 2 4 4 2 5 2 2 3" xfId="6396"/>
    <cellStyle name="Comma 2 4 4 2 5 2 3" xfId="3701"/>
    <cellStyle name="Comma 2 4 4 2 5 2 3 2" xfId="9043"/>
    <cellStyle name="Comma 2 4 4 2 5 2 4" xfId="6395"/>
    <cellStyle name="Comma 2 4 4 2 5 3" xfId="1003"/>
    <cellStyle name="Comma 2 4 4 2 5 3 2" xfId="3703"/>
    <cellStyle name="Comma 2 4 4 2 5 3 2 2" xfId="9045"/>
    <cellStyle name="Comma 2 4 4 2 5 3 3" xfId="6397"/>
    <cellStyle name="Comma 2 4 4 2 5 4" xfId="1004"/>
    <cellStyle name="Comma 2 4 4 2 5 4 2" xfId="3704"/>
    <cellStyle name="Comma 2 4 4 2 5 4 2 2" xfId="9046"/>
    <cellStyle name="Comma 2 4 4 2 5 4 3" xfId="6398"/>
    <cellStyle name="Comma 2 4 4 2 5 5" xfId="3700"/>
    <cellStyle name="Comma 2 4 4 2 5 5 2" xfId="9042"/>
    <cellStyle name="Comma 2 4 4 2 5 6" xfId="6394"/>
    <cellStyle name="Comma 2 4 4 2 6" xfId="1005"/>
    <cellStyle name="Comma 2 4 4 2 6 2" xfId="1006"/>
    <cellStyle name="Comma 2 4 4 2 6 2 2" xfId="3706"/>
    <cellStyle name="Comma 2 4 4 2 6 2 2 2" xfId="9048"/>
    <cellStyle name="Comma 2 4 4 2 6 2 3" xfId="6400"/>
    <cellStyle name="Comma 2 4 4 2 6 3" xfId="1007"/>
    <cellStyle name="Comma 2 4 4 2 6 3 2" xfId="3707"/>
    <cellStyle name="Comma 2 4 4 2 6 3 2 2" xfId="9049"/>
    <cellStyle name="Comma 2 4 4 2 6 3 3" xfId="6401"/>
    <cellStyle name="Comma 2 4 4 2 6 4" xfId="3705"/>
    <cellStyle name="Comma 2 4 4 2 6 4 2" xfId="9047"/>
    <cellStyle name="Comma 2 4 4 2 6 5" xfId="6399"/>
    <cellStyle name="Comma 2 4 4 2 7" xfId="1008"/>
    <cellStyle name="Comma 2 4 4 2 7 2" xfId="1009"/>
    <cellStyle name="Comma 2 4 4 2 7 2 2" xfId="3709"/>
    <cellStyle name="Comma 2 4 4 2 7 2 2 2" xfId="9051"/>
    <cellStyle name="Comma 2 4 4 2 7 2 3" xfId="6403"/>
    <cellStyle name="Comma 2 4 4 2 7 3" xfId="3708"/>
    <cellStyle name="Comma 2 4 4 2 7 3 2" xfId="9050"/>
    <cellStyle name="Comma 2 4 4 2 7 4" xfId="6402"/>
    <cellStyle name="Comma 2 4 4 2 8" xfId="1010"/>
    <cellStyle name="Comma 2 4 4 2 8 2" xfId="3710"/>
    <cellStyle name="Comma 2 4 4 2 8 2 2" xfId="9052"/>
    <cellStyle name="Comma 2 4 4 2 8 3" xfId="6404"/>
    <cellStyle name="Comma 2 4 4 2 9" xfId="1011"/>
    <cellStyle name="Comma 2 4 4 2 9 2" xfId="3711"/>
    <cellStyle name="Comma 2 4 4 2 9 2 2" xfId="9053"/>
    <cellStyle name="Comma 2 4 4 2 9 3" xfId="6405"/>
    <cellStyle name="Comma 2 4 4 3" xfId="1012"/>
    <cellStyle name="Comma 2 4 4 3 2" xfId="1013"/>
    <cellStyle name="Comma 2 4 4 3 2 2" xfId="1014"/>
    <cellStyle name="Comma 2 4 4 3 2 2 2" xfId="3714"/>
    <cellStyle name="Comma 2 4 4 3 2 2 2 2" xfId="9056"/>
    <cellStyle name="Comma 2 4 4 3 2 2 3" xfId="6408"/>
    <cellStyle name="Comma 2 4 4 3 2 3" xfId="3713"/>
    <cellStyle name="Comma 2 4 4 3 2 3 2" xfId="9055"/>
    <cellStyle name="Comma 2 4 4 3 2 4" xfId="6407"/>
    <cellStyle name="Comma 2 4 4 3 3" xfId="1015"/>
    <cellStyle name="Comma 2 4 4 3 3 2" xfId="3715"/>
    <cellStyle name="Comma 2 4 4 3 3 2 2" xfId="9057"/>
    <cellStyle name="Comma 2 4 4 3 3 3" xfId="6409"/>
    <cellStyle name="Comma 2 4 4 3 4" xfId="1016"/>
    <cellStyle name="Comma 2 4 4 3 4 2" xfId="3716"/>
    <cellStyle name="Comma 2 4 4 3 4 2 2" xfId="9058"/>
    <cellStyle name="Comma 2 4 4 3 4 3" xfId="6410"/>
    <cellStyle name="Comma 2 4 4 3 5" xfId="3712"/>
    <cellStyle name="Comma 2 4 4 3 5 2" xfId="9054"/>
    <cellStyle name="Comma 2 4 4 3 6" xfId="6406"/>
    <cellStyle name="Comma 2 4 4 4" xfId="1017"/>
    <cellStyle name="Comma 2 4 4 4 2" xfId="1018"/>
    <cellStyle name="Comma 2 4 4 4 2 2" xfId="1019"/>
    <cellStyle name="Comma 2 4 4 4 2 2 2" xfId="3719"/>
    <cellStyle name="Comma 2 4 4 4 2 2 2 2" xfId="9061"/>
    <cellStyle name="Comma 2 4 4 4 2 2 3" xfId="6413"/>
    <cellStyle name="Comma 2 4 4 4 2 3" xfId="3718"/>
    <cellStyle name="Comma 2 4 4 4 2 3 2" xfId="9060"/>
    <cellStyle name="Comma 2 4 4 4 2 4" xfId="6412"/>
    <cellStyle name="Comma 2 4 4 4 3" xfId="1020"/>
    <cellStyle name="Comma 2 4 4 4 3 2" xfId="3720"/>
    <cellStyle name="Comma 2 4 4 4 3 2 2" xfId="9062"/>
    <cellStyle name="Comma 2 4 4 4 3 3" xfId="6414"/>
    <cellStyle name="Comma 2 4 4 4 4" xfId="1021"/>
    <cellStyle name="Comma 2 4 4 4 4 2" xfId="3721"/>
    <cellStyle name="Comma 2 4 4 4 4 2 2" xfId="9063"/>
    <cellStyle name="Comma 2 4 4 4 4 3" xfId="6415"/>
    <cellStyle name="Comma 2 4 4 4 5" xfId="3717"/>
    <cellStyle name="Comma 2 4 4 4 5 2" xfId="9059"/>
    <cellStyle name="Comma 2 4 4 4 6" xfId="6411"/>
    <cellStyle name="Comma 2 4 4 5" xfId="1022"/>
    <cellStyle name="Comma 2 4 4 5 2" xfId="1023"/>
    <cellStyle name="Comma 2 4 4 5 2 2" xfId="1024"/>
    <cellStyle name="Comma 2 4 4 5 2 2 2" xfId="3724"/>
    <cellStyle name="Comma 2 4 4 5 2 2 2 2" xfId="9066"/>
    <cellStyle name="Comma 2 4 4 5 2 2 3" xfId="6418"/>
    <cellStyle name="Comma 2 4 4 5 2 3" xfId="3723"/>
    <cellStyle name="Comma 2 4 4 5 2 3 2" xfId="9065"/>
    <cellStyle name="Comma 2 4 4 5 2 4" xfId="6417"/>
    <cellStyle name="Comma 2 4 4 5 3" xfId="1025"/>
    <cellStyle name="Comma 2 4 4 5 3 2" xfId="3725"/>
    <cellStyle name="Comma 2 4 4 5 3 2 2" xfId="9067"/>
    <cellStyle name="Comma 2 4 4 5 3 3" xfId="6419"/>
    <cellStyle name="Comma 2 4 4 5 4" xfId="1026"/>
    <cellStyle name="Comma 2 4 4 5 4 2" xfId="3726"/>
    <cellStyle name="Comma 2 4 4 5 4 2 2" xfId="9068"/>
    <cellStyle name="Comma 2 4 4 5 4 3" xfId="6420"/>
    <cellStyle name="Comma 2 4 4 5 5" xfId="3722"/>
    <cellStyle name="Comma 2 4 4 5 5 2" xfId="9064"/>
    <cellStyle name="Comma 2 4 4 5 6" xfId="6416"/>
    <cellStyle name="Comma 2 4 4 6" xfId="1027"/>
    <cellStyle name="Comma 2 4 4 6 2" xfId="1028"/>
    <cellStyle name="Comma 2 4 4 6 2 2" xfId="1029"/>
    <cellStyle name="Comma 2 4 4 6 2 2 2" xfId="3729"/>
    <cellStyle name="Comma 2 4 4 6 2 2 2 2" xfId="9071"/>
    <cellStyle name="Comma 2 4 4 6 2 2 3" xfId="6423"/>
    <cellStyle name="Comma 2 4 4 6 2 3" xfId="3728"/>
    <cellStyle name="Comma 2 4 4 6 2 3 2" xfId="9070"/>
    <cellStyle name="Comma 2 4 4 6 2 4" xfId="6422"/>
    <cellStyle name="Comma 2 4 4 6 3" xfId="1030"/>
    <cellStyle name="Comma 2 4 4 6 3 2" xfId="3730"/>
    <cellStyle name="Comma 2 4 4 6 3 2 2" xfId="9072"/>
    <cellStyle name="Comma 2 4 4 6 3 3" xfId="6424"/>
    <cellStyle name="Comma 2 4 4 6 4" xfId="1031"/>
    <cellStyle name="Comma 2 4 4 6 4 2" xfId="3731"/>
    <cellStyle name="Comma 2 4 4 6 4 2 2" xfId="9073"/>
    <cellStyle name="Comma 2 4 4 6 4 3" xfId="6425"/>
    <cellStyle name="Comma 2 4 4 6 5" xfId="3727"/>
    <cellStyle name="Comma 2 4 4 6 5 2" xfId="9069"/>
    <cellStyle name="Comma 2 4 4 6 6" xfId="6421"/>
    <cellStyle name="Comma 2 4 4 7" xfId="1032"/>
    <cellStyle name="Comma 2 4 4 7 2" xfId="1033"/>
    <cellStyle name="Comma 2 4 4 7 2 2" xfId="3733"/>
    <cellStyle name="Comma 2 4 4 7 2 2 2" xfId="9075"/>
    <cellStyle name="Comma 2 4 4 7 2 3" xfId="6427"/>
    <cellStyle name="Comma 2 4 4 7 3" xfId="1034"/>
    <cellStyle name="Comma 2 4 4 7 3 2" xfId="3734"/>
    <cellStyle name="Comma 2 4 4 7 3 2 2" xfId="9076"/>
    <cellStyle name="Comma 2 4 4 7 3 3" xfId="6428"/>
    <cellStyle name="Comma 2 4 4 7 4" xfId="3732"/>
    <cellStyle name="Comma 2 4 4 7 4 2" xfId="9074"/>
    <cellStyle name="Comma 2 4 4 7 5" xfId="6426"/>
    <cellStyle name="Comma 2 4 4 8" xfId="1035"/>
    <cellStyle name="Comma 2 4 4 8 2" xfId="1036"/>
    <cellStyle name="Comma 2 4 4 8 2 2" xfId="3736"/>
    <cellStyle name="Comma 2 4 4 8 2 2 2" xfId="9078"/>
    <cellStyle name="Comma 2 4 4 8 2 3" xfId="6430"/>
    <cellStyle name="Comma 2 4 4 8 3" xfId="3735"/>
    <cellStyle name="Comma 2 4 4 8 3 2" xfId="9077"/>
    <cellStyle name="Comma 2 4 4 8 4" xfId="6429"/>
    <cellStyle name="Comma 2 4 4 9" xfId="1037"/>
    <cellStyle name="Comma 2 4 4 9 2" xfId="3737"/>
    <cellStyle name="Comma 2 4 4 9 2 2" xfId="9079"/>
    <cellStyle name="Comma 2 4 4 9 3" xfId="6431"/>
    <cellStyle name="Comma 2 4 5" xfId="1038"/>
    <cellStyle name="Comma 2 4 5 10" xfId="3738"/>
    <cellStyle name="Comma 2 4 5 10 2" xfId="9080"/>
    <cellStyle name="Comma 2 4 5 11" xfId="6432"/>
    <cellStyle name="Comma 2 4 5 2" xfId="1039"/>
    <cellStyle name="Comma 2 4 5 2 2" xfId="1040"/>
    <cellStyle name="Comma 2 4 5 2 2 2" xfId="1041"/>
    <cellStyle name="Comma 2 4 5 2 2 2 2" xfId="3741"/>
    <cellStyle name="Comma 2 4 5 2 2 2 2 2" xfId="9083"/>
    <cellStyle name="Comma 2 4 5 2 2 2 3" xfId="6435"/>
    <cellStyle name="Comma 2 4 5 2 2 3" xfId="3740"/>
    <cellStyle name="Comma 2 4 5 2 2 3 2" xfId="9082"/>
    <cellStyle name="Comma 2 4 5 2 2 4" xfId="6434"/>
    <cellStyle name="Comma 2 4 5 2 3" xfId="1042"/>
    <cellStyle name="Comma 2 4 5 2 3 2" xfId="3742"/>
    <cellStyle name="Comma 2 4 5 2 3 2 2" xfId="9084"/>
    <cellStyle name="Comma 2 4 5 2 3 3" xfId="6436"/>
    <cellStyle name="Comma 2 4 5 2 4" xfId="1043"/>
    <cellStyle name="Comma 2 4 5 2 4 2" xfId="3743"/>
    <cellStyle name="Comma 2 4 5 2 4 2 2" xfId="9085"/>
    <cellStyle name="Comma 2 4 5 2 4 3" xfId="6437"/>
    <cellStyle name="Comma 2 4 5 2 5" xfId="3739"/>
    <cellStyle name="Comma 2 4 5 2 5 2" xfId="9081"/>
    <cellStyle name="Comma 2 4 5 2 6" xfId="6433"/>
    <cellStyle name="Comma 2 4 5 3" xfId="1044"/>
    <cellStyle name="Comma 2 4 5 3 2" xfId="1045"/>
    <cellStyle name="Comma 2 4 5 3 2 2" xfId="1046"/>
    <cellStyle name="Comma 2 4 5 3 2 2 2" xfId="3746"/>
    <cellStyle name="Comma 2 4 5 3 2 2 2 2" xfId="9088"/>
    <cellStyle name="Comma 2 4 5 3 2 2 3" xfId="6440"/>
    <cellStyle name="Comma 2 4 5 3 2 3" xfId="3745"/>
    <cellStyle name="Comma 2 4 5 3 2 3 2" xfId="9087"/>
    <cellStyle name="Comma 2 4 5 3 2 4" xfId="6439"/>
    <cellStyle name="Comma 2 4 5 3 3" xfId="1047"/>
    <cellStyle name="Comma 2 4 5 3 3 2" xfId="3747"/>
    <cellStyle name="Comma 2 4 5 3 3 2 2" xfId="9089"/>
    <cellStyle name="Comma 2 4 5 3 3 3" xfId="6441"/>
    <cellStyle name="Comma 2 4 5 3 4" xfId="1048"/>
    <cellStyle name="Comma 2 4 5 3 4 2" xfId="3748"/>
    <cellStyle name="Comma 2 4 5 3 4 2 2" xfId="9090"/>
    <cellStyle name="Comma 2 4 5 3 4 3" xfId="6442"/>
    <cellStyle name="Comma 2 4 5 3 5" xfId="3744"/>
    <cellStyle name="Comma 2 4 5 3 5 2" xfId="9086"/>
    <cellStyle name="Comma 2 4 5 3 6" xfId="6438"/>
    <cellStyle name="Comma 2 4 5 4" xfId="1049"/>
    <cellStyle name="Comma 2 4 5 4 2" xfId="1050"/>
    <cellStyle name="Comma 2 4 5 4 2 2" xfId="1051"/>
    <cellStyle name="Comma 2 4 5 4 2 2 2" xfId="3751"/>
    <cellStyle name="Comma 2 4 5 4 2 2 2 2" xfId="9093"/>
    <cellStyle name="Comma 2 4 5 4 2 2 3" xfId="6445"/>
    <cellStyle name="Comma 2 4 5 4 2 3" xfId="3750"/>
    <cellStyle name="Comma 2 4 5 4 2 3 2" xfId="9092"/>
    <cellStyle name="Comma 2 4 5 4 2 4" xfId="6444"/>
    <cellStyle name="Comma 2 4 5 4 3" xfId="1052"/>
    <cellStyle name="Comma 2 4 5 4 3 2" xfId="3752"/>
    <cellStyle name="Comma 2 4 5 4 3 2 2" xfId="9094"/>
    <cellStyle name="Comma 2 4 5 4 3 3" xfId="6446"/>
    <cellStyle name="Comma 2 4 5 4 4" xfId="1053"/>
    <cellStyle name="Comma 2 4 5 4 4 2" xfId="3753"/>
    <cellStyle name="Comma 2 4 5 4 4 2 2" xfId="9095"/>
    <cellStyle name="Comma 2 4 5 4 4 3" xfId="6447"/>
    <cellStyle name="Comma 2 4 5 4 5" xfId="3749"/>
    <cellStyle name="Comma 2 4 5 4 5 2" xfId="9091"/>
    <cellStyle name="Comma 2 4 5 4 6" xfId="6443"/>
    <cellStyle name="Comma 2 4 5 5" xfId="1054"/>
    <cellStyle name="Comma 2 4 5 5 2" xfId="1055"/>
    <cellStyle name="Comma 2 4 5 5 2 2" xfId="1056"/>
    <cellStyle name="Comma 2 4 5 5 2 2 2" xfId="3756"/>
    <cellStyle name="Comma 2 4 5 5 2 2 2 2" xfId="9098"/>
    <cellStyle name="Comma 2 4 5 5 2 2 3" xfId="6450"/>
    <cellStyle name="Comma 2 4 5 5 2 3" xfId="3755"/>
    <cellStyle name="Comma 2 4 5 5 2 3 2" xfId="9097"/>
    <cellStyle name="Comma 2 4 5 5 2 4" xfId="6449"/>
    <cellStyle name="Comma 2 4 5 5 3" xfId="1057"/>
    <cellStyle name="Comma 2 4 5 5 3 2" xfId="3757"/>
    <cellStyle name="Comma 2 4 5 5 3 2 2" xfId="9099"/>
    <cellStyle name="Comma 2 4 5 5 3 3" xfId="6451"/>
    <cellStyle name="Comma 2 4 5 5 4" xfId="1058"/>
    <cellStyle name="Comma 2 4 5 5 4 2" xfId="3758"/>
    <cellStyle name="Comma 2 4 5 5 4 2 2" xfId="9100"/>
    <cellStyle name="Comma 2 4 5 5 4 3" xfId="6452"/>
    <cellStyle name="Comma 2 4 5 5 5" xfId="3754"/>
    <cellStyle name="Comma 2 4 5 5 5 2" xfId="9096"/>
    <cellStyle name="Comma 2 4 5 5 6" xfId="6448"/>
    <cellStyle name="Comma 2 4 5 6" xfId="1059"/>
    <cellStyle name="Comma 2 4 5 6 2" xfId="1060"/>
    <cellStyle name="Comma 2 4 5 6 2 2" xfId="3760"/>
    <cellStyle name="Comma 2 4 5 6 2 2 2" xfId="9102"/>
    <cellStyle name="Comma 2 4 5 6 2 3" xfId="6454"/>
    <cellStyle name="Comma 2 4 5 6 3" xfId="1061"/>
    <cellStyle name="Comma 2 4 5 6 3 2" xfId="3761"/>
    <cellStyle name="Comma 2 4 5 6 3 2 2" xfId="9103"/>
    <cellStyle name="Comma 2 4 5 6 3 3" xfId="6455"/>
    <cellStyle name="Comma 2 4 5 6 4" xfId="3759"/>
    <cellStyle name="Comma 2 4 5 6 4 2" xfId="9101"/>
    <cellStyle name="Comma 2 4 5 6 5" xfId="6453"/>
    <cellStyle name="Comma 2 4 5 7" xfId="1062"/>
    <cellStyle name="Comma 2 4 5 7 2" xfId="1063"/>
    <cellStyle name="Comma 2 4 5 7 2 2" xfId="3763"/>
    <cellStyle name="Comma 2 4 5 7 2 2 2" xfId="9105"/>
    <cellStyle name="Comma 2 4 5 7 2 3" xfId="6457"/>
    <cellStyle name="Comma 2 4 5 7 3" xfId="3762"/>
    <cellStyle name="Comma 2 4 5 7 3 2" xfId="9104"/>
    <cellStyle name="Comma 2 4 5 7 4" xfId="6456"/>
    <cellStyle name="Comma 2 4 5 8" xfId="1064"/>
    <cellStyle name="Comma 2 4 5 8 2" xfId="3764"/>
    <cellStyle name="Comma 2 4 5 8 2 2" xfId="9106"/>
    <cellStyle name="Comma 2 4 5 8 3" xfId="6458"/>
    <cellStyle name="Comma 2 4 5 9" xfId="1065"/>
    <cellStyle name="Comma 2 4 5 9 2" xfId="3765"/>
    <cellStyle name="Comma 2 4 5 9 2 2" xfId="9107"/>
    <cellStyle name="Comma 2 4 5 9 3" xfId="6459"/>
    <cellStyle name="Comma 2 4 6" xfId="1066"/>
    <cellStyle name="Comma 2 4 6 2" xfId="1067"/>
    <cellStyle name="Comma 2 4 6 2 2" xfId="1068"/>
    <cellStyle name="Comma 2 4 6 2 2 2" xfId="3768"/>
    <cellStyle name="Comma 2 4 6 2 2 2 2" xfId="9110"/>
    <cellStyle name="Comma 2 4 6 2 2 3" xfId="6462"/>
    <cellStyle name="Comma 2 4 6 2 3" xfId="3767"/>
    <cellStyle name="Comma 2 4 6 2 3 2" xfId="9109"/>
    <cellStyle name="Comma 2 4 6 2 4" xfId="6461"/>
    <cellStyle name="Comma 2 4 6 3" xfId="1069"/>
    <cellStyle name="Comma 2 4 6 3 2" xfId="3769"/>
    <cellStyle name="Comma 2 4 6 3 2 2" xfId="9111"/>
    <cellStyle name="Comma 2 4 6 3 3" xfId="6463"/>
    <cellStyle name="Comma 2 4 6 4" xfId="1070"/>
    <cellStyle name="Comma 2 4 6 4 2" xfId="3770"/>
    <cellStyle name="Comma 2 4 6 4 2 2" xfId="9112"/>
    <cellStyle name="Comma 2 4 6 4 3" xfId="6464"/>
    <cellStyle name="Comma 2 4 6 5" xfId="3766"/>
    <cellStyle name="Comma 2 4 6 5 2" xfId="9108"/>
    <cellStyle name="Comma 2 4 6 6" xfId="6460"/>
    <cellStyle name="Comma 2 4 7" xfId="1071"/>
    <cellStyle name="Comma 2 4 7 2" xfId="1072"/>
    <cellStyle name="Comma 2 4 7 2 2" xfId="1073"/>
    <cellStyle name="Comma 2 4 7 2 2 2" xfId="3773"/>
    <cellStyle name="Comma 2 4 7 2 2 2 2" xfId="9115"/>
    <cellStyle name="Comma 2 4 7 2 2 3" xfId="6467"/>
    <cellStyle name="Comma 2 4 7 2 3" xfId="3772"/>
    <cellStyle name="Comma 2 4 7 2 3 2" xfId="9114"/>
    <cellStyle name="Comma 2 4 7 2 4" xfId="6466"/>
    <cellStyle name="Comma 2 4 7 3" xfId="1074"/>
    <cellStyle name="Comma 2 4 7 3 2" xfId="3774"/>
    <cellStyle name="Comma 2 4 7 3 2 2" xfId="9116"/>
    <cellStyle name="Comma 2 4 7 3 3" xfId="6468"/>
    <cellStyle name="Comma 2 4 7 4" xfId="1075"/>
    <cellStyle name="Comma 2 4 7 4 2" xfId="3775"/>
    <cellStyle name="Comma 2 4 7 4 2 2" xfId="9117"/>
    <cellStyle name="Comma 2 4 7 4 3" xfId="6469"/>
    <cellStyle name="Comma 2 4 7 5" xfId="3771"/>
    <cellStyle name="Comma 2 4 7 5 2" xfId="9113"/>
    <cellStyle name="Comma 2 4 7 6" xfId="6465"/>
    <cellStyle name="Comma 2 4 8" xfId="1076"/>
    <cellStyle name="Comma 2 4 8 2" xfId="1077"/>
    <cellStyle name="Comma 2 4 8 2 2" xfId="1078"/>
    <cellStyle name="Comma 2 4 8 2 2 2" xfId="3778"/>
    <cellStyle name="Comma 2 4 8 2 2 2 2" xfId="9120"/>
    <cellStyle name="Comma 2 4 8 2 2 3" xfId="6472"/>
    <cellStyle name="Comma 2 4 8 2 3" xfId="3777"/>
    <cellStyle name="Comma 2 4 8 2 3 2" xfId="9119"/>
    <cellStyle name="Comma 2 4 8 2 4" xfId="6471"/>
    <cellStyle name="Comma 2 4 8 3" xfId="1079"/>
    <cellStyle name="Comma 2 4 8 3 2" xfId="3779"/>
    <cellStyle name="Comma 2 4 8 3 2 2" xfId="9121"/>
    <cellStyle name="Comma 2 4 8 3 3" xfId="6473"/>
    <cellStyle name="Comma 2 4 8 4" xfId="1080"/>
    <cellStyle name="Comma 2 4 8 4 2" xfId="3780"/>
    <cellStyle name="Comma 2 4 8 4 2 2" xfId="9122"/>
    <cellStyle name="Comma 2 4 8 4 3" xfId="6474"/>
    <cellStyle name="Comma 2 4 8 5" xfId="3776"/>
    <cellStyle name="Comma 2 4 8 5 2" xfId="9118"/>
    <cellStyle name="Comma 2 4 8 6" xfId="6470"/>
    <cellStyle name="Comma 2 4 9" xfId="1081"/>
    <cellStyle name="Comma 2 4 9 2" xfId="1082"/>
    <cellStyle name="Comma 2 4 9 2 2" xfId="1083"/>
    <cellStyle name="Comma 2 4 9 2 2 2" xfId="3783"/>
    <cellStyle name="Comma 2 4 9 2 2 2 2" xfId="9125"/>
    <cellStyle name="Comma 2 4 9 2 2 3" xfId="6477"/>
    <cellStyle name="Comma 2 4 9 2 3" xfId="3782"/>
    <cellStyle name="Comma 2 4 9 2 3 2" xfId="9124"/>
    <cellStyle name="Comma 2 4 9 2 4" xfId="6476"/>
    <cellStyle name="Comma 2 4 9 3" xfId="1084"/>
    <cellStyle name="Comma 2 4 9 3 2" xfId="3784"/>
    <cellStyle name="Comma 2 4 9 3 2 2" xfId="9126"/>
    <cellStyle name="Comma 2 4 9 3 3" xfId="6478"/>
    <cellStyle name="Comma 2 4 9 4" xfId="1085"/>
    <cellStyle name="Comma 2 4 9 4 2" xfId="3785"/>
    <cellStyle name="Comma 2 4 9 4 2 2" xfId="9127"/>
    <cellStyle name="Comma 2 4 9 4 3" xfId="6479"/>
    <cellStyle name="Comma 2 4 9 5" xfId="3781"/>
    <cellStyle name="Comma 2 4 9 5 2" xfId="9123"/>
    <cellStyle name="Comma 2 4 9 6" xfId="6475"/>
    <cellStyle name="Comma 2 5" xfId="280"/>
    <cellStyle name="Comma 2 5 10" xfId="1087"/>
    <cellStyle name="Comma 2 5 10 2" xfId="1088"/>
    <cellStyle name="Comma 2 5 10 2 2" xfId="3788"/>
    <cellStyle name="Comma 2 5 10 2 2 2" xfId="9130"/>
    <cellStyle name="Comma 2 5 10 2 3" xfId="6482"/>
    <cellStyle name="Comma 2 5 10 3" xfId="1089"/>
    <cellStyle name="Comma 2 5 10 3 2" xfId="3789"/>
    <cellStyle name="Comma 2 5 10 3 2 2" xfId="9131"/>
    <cellStyle name="Comma 2 5 10 3 3" xfId="6483"/>
    <cellStyle name="Comma 2 5 10 4" xfId="3787"/>
    <cellStyle name="Comma 2 5 10 4 2" xfId="9129"/>
    <cellStyle name="Comma 2 5 10 5" xfId="6481"/>
    <cellStyle name="Comma 2 5 11" xfId="1090"/>
    <cellStyle name="Comma 2 5 11 2" xfId="1091"/>
    <cellStyle name="Comma 2 5 11 2 2" xfId="3791"/>
    <cellStyle name="Comma 2 5 11 2 2 2" xfId="9133"/>
    <cellStyle name="Comma 2 5 11 2 3" xfId="6485"/>
    <cellStyle name="Comma 2 5 11 3" xfId="3790"/>
    <cellStyle name="Comma 2 5 11 3 2" xfId="9132"/>
    <cellStyle name="Comma 2 5 11 4" xfId="6484"/>
    <cellStyle name="Comma 2 5 12" xfId="1092"/>
    <cellStyle name="Comma 2 5 12 2" xfId="3792"/>
    <cellStyle name="Comma 2 5 12 2 2" xfId="9134"/>
    <cellStyle name="Comma 2 5 12 3" xfId="6486"/>
    <cellStyle name="Comma 2 5 13" xfId="1093"/>
    <cellStyle name="Comma 2 5 13 2" xfId="3793"/>
    <cellStyle name="Comma 2 5 13 2 2" xfId="9135"/>
    <cellStyle name="Comma 2 5 13 3" xfId="6487"/>
    <cellStyle name="Comma 2 5 14" xfId="2794"/>
    <cellStyle name="Comma 2 5 14 2" xfId="5467"/>
    <cellStyle name="Comma 2 5 14 2 2" xfId="10803"/>
    <cellStyle name="Comma 2 5 14 3" xfId="8160"/>
    <cellStyle name="Comma 2 5 15" xfId="2854"/>
    <cellStyle name="Comma 2 5 15 2" xfId="5527"/>
    <cellStyle name="Comma 2 5 15 2 2" xfId="10857"/>
    <cellStyle name="Comma 2 5 15 3" xfId="8216"/>
    <cellStyle name="Comma 2 5 16" xfId="1086"/>
    <cellStyle name="Comma 2 5 16 2" xfId="3786"/>
    <cellStyle name="Comma 2 5 16 2 2" xfId="9128"/>
    <cellStyle name="Comma 2 5 16 3" xfId="6480"/>
    <cellStyle name="Comma 2 5 17" xfId="2987"/>
    <cellStyle name="Comma 2 5 17 2" xfId="8332"/>
    <cellStyle name="Comma 2 5 18" xfId="5683"/>
    <cellStyle name="Comma 2 5 2" xfId="309"/>
    <cellStyle name="Comma 2 5 2 10" xfId="1095"/>
    <cellStyle name="Comma 2 5 2 10 2" xfId="3795"/>
    <cellStyle name="Comma 2 5 2 10 2 2" xfId="9137"/>
    <cellStyle name="Comma 2 5 2 10 3" xfId="6489"/>
    <cellStyle name="Comma 2 5 2 11" xfId="2822"/>
    <cellStyle name="Comma 2 5 2 11 2" xfId="5495"/>
    <cellStyle name="Comma 2 5 2 11 2 2" xfId="10830"/>
    <cellStyle name="Comma 2 5 2 11 3" xfId="8187"/>
    <cellStyle name="Comma 2 5 2 12" xfId="2881"/>
    <cellStyle name="Comma 2 5 2 12 2" xfId="5554"/>
    <cellStyle name="Comma 2 5 2 12 2 2" xfId="10884"/>
    <cellStyle name="Comma 2 5 2 12 3" xfId="8243"/>
    <cellStyle name="Comma 2 5 2 13" xfId="1094"/>
    <cellStyle name="Comma 2 5 2 13 2" xfId="3794"/>
    <cellStyle name="Comma 2 5 2 13 2 2" xfId="9136"/>
    <cellStyle name="Comma 2 5 2 13 3" xfId="6488"/>
    <cellStyle name="Comma 2 5 2 14" xfId="3016"/>
    <cellStyle name="Comma 2 5 2 14 2" xfId="8359"/>
    <cellStyle name="Comma 2 5 2 15" xfId="5711"/>
    <cellStyle name="Comma 2 5 2 2" xfId="363"/>
    <cellStyle name="Comma 2 5 2 2 10" xfId="2935"/>
    <cellStyle name="Comma 2 5 2 2 10 2" xfId="5608"/>
    <cellStyle name="Comma 2 5 2 2 10 2 2" xfId="10938"/>
    <cellStyle name="Comma 2 5 2 2 10 3" xfId="8297"/>
    <cellStyle name="Comma 2 5 2 2 11" xfId="1096"/>
    <cellStyle name="Comma 2 5 2 2 11 2" xfId="3796"/>
    <cellStyle name="Comma 2 5 2 2 11 2 2" xfId="9138"/>
    <cellStyle name="Comma 2 5 2 2 11 3" xfId="6490"/>
    <cellStyle name="Comma 2 5 2 2 12" xfId="3070"/>
    <cellStyle name="Comma 2 5 2 2 12 2" xfId="8413"/>
    <cellStyle name="Comma 2 5 2 2 13" xfId="5765"/>
    <cellStyle name="Comma 2 5 2 2 2" xfId="1097"/>
    <cellStyle name="Comma 2 5 2 2 2 2" xfId="1098"/>
    <cellStyle name="Comma 2 5 2 2 2 2 2" xfId="1099"/>
    <cellStyle name="Comma 2 5 2 2 2 2 2 2" xfId="3799"/>
    <cellStyle name="Comma 2 5 2 2 2 2 2 2 2" xfId="9141"/>
    <cellStyle name="Comma 2 5 2 2 2 2 2 3" xfId="6493"/>
    <cellStyle name="Comma 2 5 2 2 2 2 3" xfId="3798"/>
    <cellStyle name="Comma 2 5 2 2 2 2 3 2" xfId="9140"/>
    <cellStyle name="Comma 2 5 2 2 2 2 4" xfId="6492"/>
    <cellStyle name="Comma 2 5 2 2 2 3" xfId="1100"/>
    <cellStyle name="Comma 2 5 2 2 2 3 2" xfId="3800"/>
    <cellStyle name="Comma 2 5 2 2 2 3 2 2" xfId="9142"/>
    <cellStyle name="Comma 2 5 2 2 2 3 3" xfId="6494"/>
    <cellStyle name="Comma 2 5 2 2 2 4" xfId="1101"/>
    <cellStyle name="Comma 2 5 2 2 2 4 2" xfId="3801"/>
    <cellStyle name="Comma 2 5 2 2 2 4 2 2" xfId="9143"/>
    <cellStyle name="Comma 2 5 2 2 2 4 3" xfId="6495"/>
    <cellStyle name="Comma 2 5 2 2 2 5" xfId="3797"/>
    <cellStyle name="Comma 2 5 2 2 2 5 2" xfId="9139"/>
    <cellStyle name="Comma 2 5 2 2 2 6" xfId="6491"/>
    <cellStyle name="Comma 2 5 2 2 3" xfId="1102"/>
    <cellStyle name="Comma 2 5 2 2 3 2" xfId="1103"/>
    <cellStyle name="Comma 2 5 2 2 3 2 2" xfId="1104"/>
    <cellStyle name="Comma 2 5 2 2 3 2 2 2" xfId="3804"/>
    <cellStyle name="Comma 2 5 2 2 3 2 2 2 2" xfId="9146"/>
    <cellStyle name="Comma 2 5 2 2 3 2 2 3" xfId="6498"/>
    <cellStyle name="Comma 2 5 2 2 3 2 3" xfId="3803"/>
    <cellStyle name="Comma 2 5 2 2 3 2 3 2" xfId="9145"/>
    <cellStyle name="Comma 2 5 2 2 3 2 4" xfId="6497"/>
    <cellStyle name="Comma 2 5 2 2 3 3" xfId="1105"/>
    <cellStyle name="Comma 2 5 2 2 3 3 2" xfId="3805"/>
    <cellStyle name="Comma 2 5 2 2 3 3 2 2" xfId="9147"/>
    <cellStyle name="Comma 2 5 2 2 3 3 3" xfId="6499"/>
    <cellStyle name="Comma 2 5 2 2 3 4" xfId="1106"/>
    <cellStyle name="Comma 2 5 2 2 3 4 2" xfId="3806"/>
    <cellStyle name="Comma 2 5 2 2 3 4 2 2" xfId="9148"/>
    <cellStyle name="Comma 2 5 2 2 3 4 3" xfId="6500"/>
    <cellStyle name="Comma 2 5 2 2 3 5" xfId="3802"/>
    <cellStyle name="Comma 2 5 2 2 3 5 2" xfId="9144"/>
    <cellStyle name="Comma 2 5 2 2 3 6" xfId="6496"/>
    <cellStyle name="Comma 2 5 2 2 4" xfId="1107"/>
    <cellStyle name="Comma 2 5 2 2 4 2" xfId="1108"/>
    <cellStyle name="Comma 2 5 2 2 4 2 2" xfId="1109"/>
    <cellStyle name="Comma 2 5 2 2 4 2 2 2" xfId="3809"/>
    <cellStyle name="Comma 2 5 2 2 4 2 2 2 2" xfId="9151"/>
    <cellStyle name="Comma 2 5 2 2 4 2 2 3" xfId="6503"/>
    <cellStyle name="Comma 2 5 2 2 4 2 3" xfId="3808"/>
    <cellStyle name="Comma 2 5 2 2 4 2 3 2" xfId="9150"/>
    <cellStyle name="Comma 2 5 2 2 4 2 4" xfId="6502"/>
    <cellStyle name="Comma 2 5 2 2 4 3" xfId="1110"/>
    <cellStyle name="Comma 2 5 2 2 4 3 2" xfId="3810"/>
    <cellStyle name="Comma 2 5 2 2 4 3 2 2" xfId="9152"/>
    <cellStyle name="Comma 2 5 2 2 4 3 3" xfId="6504"/>
    <cellStyle name="Comma 2 5 2 2 4 4" xfId="1111"/>
    <cellStyle name="Comma 2 5 2 2 4 4 2" xfId="3811"/>
    <cellStyle name="Comma 2 5 2 2 4 4 2 2" xfId="9153"/>
    <cellStyle name="Comma 2 5 2 2 4 4 3" xfId="6505"/>
    <cellStyle name="Comma 2 5 2 2 4 5" xfId="3807"/>
    <cellStyle name="Comma 2 5 2 2 4 5 2" xfId="9149"/>
    <cellStyle name="Comma 2 5 2 2 4 6" xfId="6501"/>
    <cellStyle name="Comma 2 5 2 2 5" xfId="1112"/>
    <cellStyle name="Comma 2 5 2 2 5 2" xfId="1113"/>
    <cellStyle name="Comma 2 5 2 2 5 2 2" xfId="1114"/>
    <cellStyle name="Comma 2 5 2 2 5 2 2 2" xfId="3814"/>
    <cellStyle name="Comma 2 5 2 2 5 2 2 2 2" xfId="9156"/>
    <cellStyle name="Comma 2 5 2 2 5 2 2 3" xfId="6508"/>
    <cellStyle name="Comma 2 5 2 2 5 2 3" xfId="3813"/>
    <cellStyle name="Comma 2 5 2 2 5 2 3 2" xfId="9155"/>
    <cellStyle name="Comma 2 5 2 2 5 2 4" xfId="6507"/>
    <cellStyle name="Comma 2 5 2 2 5 3" xfId="1115"/>
    <cellStyle name="Comma 2 5 2 2 5 3 2" xfId="3815"/>
    <cellStyle name="Comma 2 5 2 2 5 3 2 2" xfId="9157"/>
    <cellStyle name="Comma 2 5 2 2 5 3 3" xfId="6509"/>
    <cellStyle name="Comma 2 5 2 2 5 4" xfId="1116"/>
    <cellStyle name="Comma 2 5 2 2 5 4 2" xfId="3816"/>
    <cellStyle name="Comma 2 5 2 2 5 4 2 2" xfId="9158"/>
    <cellStyle name="Comma 2 5 2 2 5 4 3" xfId="6510"/>
    <cellStyle name="Comma 2 5 2 2 5 5" xfId="3812"/>
    <cellStyle name="Comma 2 5 2 2 5 5 2" xfId="9154"/>
    <cellStyle name="Comma 2 5 2 2 5 6" xfId="6506"/>
    <cellStyle name="Comma 2 5 2 2 6" xfId="1117"/>
    <cellStyle name="Comma 2 5 2 2 6 2" xfId="1118"/>
    <cellStyle name="Comma 2 5 2 2 6 2 2" xfId="3818"/>
    <cellStyle name="Comma 2 5 2 2 6 2 2 2" xfId="9160"/>
    <cellStyle name="Comma 2 5 2 2 6 2 3" xfId="6512"/>
    <cellStyle name="Comma 2 5 2 2 6 3" xfId="1119"/>
    <cellStyle name="Comma 2 5 2 2 6 3 2" xfId="3819"/>
    <cellStyle name="Comma 2 5 2 2 6 3 2 2" xfId="9161"/>
    <cellStyle name="Comma 2 5 2 2 6 3 3" xfId="6513"/>
    <cellStyle name="Comma 2 5 2 2 6 4" xfId="3817"/>
    <cellStyle name="Comma 2 5 2 2 6 4 2" xfId="9159"/>
    <cellStyle name="Comma 2 5 2 2 6 5" xfId="6511"/>
    <cellStyle name="Comma 2 5 2 2 7" xfId="1120"/>
    <cellStyle name="Comma 2 5 2 2 7 2" xfId="1121"/>
    <cellStyle name="Comma 2 5 2 2 7 2 2" xfId="3821"/>
    <cellStyle name="Comma 2 5 2 2 7 2 2 2" xfId="9163"/>
    <cellStyle name="Comma 2 5 2 2 7 2 3" xfId="6515"/>
    <cellStyle name="Comma 2 5 2 2 7 3" xfId="3820"/>
    <cellStyle name="Comma 2 5 2 2 7 3 2" xfId="9162"/>
    <cellStyle name="Comma 2 5 2 2 7 4" xfId="6514"/>
    <cellStyle name="Comma 2 5 2 2 8" xfId="1122"/>
    <cellStyle name="Comma 2 5 2 2 8 2" xfId="3822"/>
    <cellStyle name="Comma 2 5 2 2 8 2 2" xfId="9164"/>
    <cellStyle name="Comma 2 5 2 2 8 3" xfId="6516"/>
    <cellStyle name="Comma 2 5 2 2 9" xfId="1123"/>
    <cellStyle name="Comma 2 5 2 2 9 2" xfId="3823"/>
    <cellStyle name="Comma 2 5 2 2 9 2 2" xfId="9165"/>
    <cellStyle name="Comma 2 5 2 2 9 3" xfId="6517"/>
    <cellStyle name="Comma 2 5 2 3" xfId="1124"/>
    <cellStyle name="Comma 2 5 2 3 2" xfId="1125"/>
    <cellStyle name="Comma 2 5 2 3 2 2" xfId="1126"/>
    <cellStyle name="Comma 2 5 2 3 2 2 2" xfId="3826"/>
    <cellStyle name="Comma 2 5 2 3 2 2 2 2" xfId="9168"/>
    <cellStyle name="Comma 2 5 2 3 2 2 3" xfId="6520"/>
    <cellStyle name="Comma 2 5 2 3 2 3" xfId="3825"/>
    <cellStyle name="Comma 2 5 2 3 2 3 2" xfId="9167"/>
    <cellStyle name="Comma 2 5 2 3 2 4" xfId="6519"/>
    <cellStyle name="Comma 2 5 2 3 3" xfId="1127"/>
    <cellStyle name="Comma 2 5 2 3 3 2" xfId="3827"/>
    <cellStyle name="Comma 2 5 2 3 3 2 2" xfId="9169"/>
    <cellStyle name="Comma 2 5 2 3 3 3" xfId="6521"/>
    <cellStyle name="Comma 2 5 2 3 4" xfId="1128"/>
    <cellStyle name="Comma 2 5 2 3 4 2" xfId="3828"/>
    <cellStyle name="Comma 2 5 2 3 4 2 2" xfId="9170"/>
    <cellStyle name="Comma 2 5 2 3 4 3" xfId="6522"/>
    <cellStyle name="Comma 2 5 2 3 5" xfId="3824"/>
    <cellStyle name="Comma 2 5 2 3 5 2" xfId="9166"/>
    <cellStyle name="Comma 2 5 2 3 6" xfId="6518"/>
    <cellStyle name="Comma 2 5 2 4" xfId="1129"/>
    <cellStyle name="Comma 2 5 2 4 2" xfId="1130"/>
    <cellStyle name="Comma 2 5 2 4 2 2" xfId="1131"/>
    <cellStyle name="Comma 2 5 2 4 2 2 2" xfId="3831"/>
    <cellStyle name="Comma 2 5 2 4 2 2 2 2" xfId="9173"/>
    <cellStyle name="Comma 2 5 2 4 2 2 3" xfId="6525"/>
    <cellStyle name="Comma 2 5 2 4 2 3" xfId="3830"/>
    <cellStyle name="Comma 2 5 2 4 2 3 2" xfId="9172"/>
    <cellStyle name="Comma 2 5 2 4 2 4" xfId="6524"/>
    <cellStyle name="Comma 2 5 2 4 3" xfId="1132"/>
    <cellStyle name="Comma 2 5 2 4 3 2" xfId="3832"/>
    <cellStyle name="Comma 2 5 2 4 3 2 2" xfId="9174"/>
    <cellStyle name="Comma 2 5 2 4 3 3" xfId="6526"/>
    <cellStyle name="Comma 2 5 2 4 4" xfId="1133"/>
    <cellStyle name="Comma 2 5 2 4 4 2" xfId="3833"/>
    <cellStyle name="Comma 2 5 2 4 4 2 2" xfId="9175"/>
    <cellStyle name="Comma 2 5 2 4 4 3" xfId="6527"/>
    <cellStyle name="Comma 2 5 2 4 5" xfId="3829"/>
    <cellStyle name="Comma 2 5 2 4 5 2" xfId="9171"/>
    <cellStyle name="Comma 2 5 2 4 6" xfId="6523"/>
    <cellStyle name="Comma 2 5 2 5" xfId="1134"/>
    <cellStyle name="Comma 2 5 2 5 2" xfId="1135"/>
    <cellStyle name="Comma 2 5 2 5 2 2" xfId="1136"/>
    <cellStyle name="Comma 2 5 2 5 2 2 2" xfId="3836"/>
    <cellStyle name="Comma 2 5 2 5 2 2 2 2" xfId="9178"/>
    <cellStyle name="Comma 2 5 2 5 2 2 3" xfId="6530"/>
    <cellStyle name="Comma 2 5 2 5 2 3" xfId="3835"/>
    <cellStyle name="Comma 2 5 2 5 2 3 2" xfId="9177"/>
    <cellStyle name="Comma 2 5 2 5 2 4" xfId="6529"/>
    <cellStyle name="Comma 2 5 2 5 3" xfId="1137"/>
    <cellStyle name="Comma 2 5 2 5 3 2" xfId="3837"/>
    <cellStyle name="Comma 2 5 2 5 3 2 2" xfId="9179"/>
    <cellStyle name="Comma 2 5 2 5 3 3" xfId="6531"/>
    <cellStyle name="Comma 2 5 2 5 4" xfId="1138"/>
    <cellStyle name="Comma 2 5 2 5 4 2" xfId="3838"/>
    <cellStyle name="Comma 2 5 2 5 4 2 2" xfId="9180"/>
    <cellStyle name="Comma 2 5 2 5 4 3" xfId="6532"/>
    <cellStyle name="Comma 2 5 2 5 5" xfId="3834"/>
    <cellStyle name="Comma 2 5 2 5 5 2" xfId="9176"/>
    <cellStyle name="Comma 2 5 2 5 6" xfId="6528"/>
    <cellStyle name="Comma 2 5 2 6" xfId="1139"/>
    <cellStyle name="Comma 2 5 2 6 2" xfId="1140"/>
    <cellStyle name="Comma 2 5 2 6 2 2" xfId="1141"/>
    <cellStyle name="Comma 2 5 2 6 2 2 2" xfId="3841"/>
    <cellStyle name="Comma 2 5 2 6 2 2 2 2" xfId="9183"/>
    <cellStyle name="Comma 2 5 2 6 2 2 3" xfId="6535"/>
    <cellStyle name="Comma 2 5 2 6 2 3" xfId="3840"/>
    <cellStyle name="Comma 2 5 2 6 2 3 2" xfId="9182"/>
    <cellStyle name="Comma 2 5 2 6 2 4" xfId="6534"/>
    <cellStyle name="Comma 2 5 2 6 3" xfId="1142"/>
    <cellStyle name="Comma 2 5 2 6 3 2" xfId="3842"/>
    <cellStyle name="Comma 2 5 2 6 3 2 2" xfId="9184"/>
    <cellStyle name="Comma 2 5 2 6 3 3" xfId="6536"/>
    <cellStyle name="Comma 2 5 2 6 4" xfId="1143"/>
    <cellStyle name="Comma 2 5 2 6 4 2" xfId="3843"/>
    <cellStyle name="Comma 2 5 2 6 4 2 2" xfId="9185"/>
    <cellStyle name="Comma 2 5 2 6 4 3" xfId="6537"/>
    <cellStyle name="Comma 2 5 2 6 5" xfId="3839"/>
    <cellStyle name="Comma 2 5 2 6 5 2" xfId="9181"/>
    <cellStyle name="Comma 2 5 2 6 6" xfId="6533"/>
    <cellStyle name="Comma 2 5 2 7" xfId="1144"/>
    <cellStyle name="Comma 2 5 2 7 2" xfId="1145"/>
    <cellStyle name="Comma 2 5 2 7 2 2" xfId="3845"/>
    <cellStyle name="Comma 2 5 2 7 2 2 2" xfId="9187"/>
    <cellStyle name="Comma 2 5 2 7 2 3" xfId="6539"/>
    <cellStyle name="Comma 2 5 2 7 3" xfId="1146"/>
    <cellStyle name="Comma 2 5 2 7 3 2" xfId="3846"/>
    <cellStyle name="Comma 2 5 2 7 3 2 2" xfId="9188"/>
    <cellStyle name="Comma 2 5 2 7 3 3" xfId="6540"/>
    <cellStyle name="Comma 2 5 2 7 4" xfId="3844"/>
    <cellStyle name="Comma 2 5 2 7 4 2" xfId="9186"/>
    <cellStyle name="Comma 2 5 2 7 5" xfId="6538"/>
    <cellStyle name="Comma 2 5 2 8" xfId="1147"/>
    <cellStyle name="Comma 2 5 2 8 2" xfId="1148"/>
    <cellStyle name="Comma 2 5 2 8 2 2" xfId="3848"/>
    <cellStyle name="Comma 2 5 2 8 2 2 2" xfId="9190"/>
    <cellStyle name="Comma 2 5 2 8 2 3" xfId="6542"/>
    <cellStyle name="Comma 2 5 2 8 3" xfId="3847"/>
    <cellStyle name="Comma 2 5 2 8 3 2" xfId="9189"/>
    <cellStyle name="Comma 2 5 2 8 4" xfId="6541"/>
    <cellStyle name="Comma 2 5 2 9" xfId="1149"/>
    <cellStyle name="Comma 2 5 2 9 2" xfId="3849"/>
    <cellStyle name="Comma 2 5 2 9 2 2" xfId="9191"/>
    <cellStyle name="Comma 2 5 2 9 3" xfId="6543"/>
    <cellStyle name="Comma 2 5 3" xfId="336"/>
    <cellStyle name="Comma 2 5 3 10" xfId="1151"/>
    <cellStyle name="Comma 2 5 3 10 2" xfId="3851"/>
    <cellStyle name="Comma 2 5 3 10 2 2" xfId="9193"/>
    <cellStyle name="Comma 2 5 3 10 3" xfId="6545"/>
    <cellStyle name="Comma 2 5 3 11" xfId="2908"/>
    <cellStyle name="Comma 2 5 3 11 2" xfId="5581"/>
    <cellStyle name="Comma 2 5 3 11 2 2" xfId="10911"/>
    <cellStyle name="Comma 2 5 3 11 3" xfId="8270"/>
    <cellStyle name="Comma 2 5 3 12" xfId="1150"/>
    <cellStyle name="Comma 2 5 3 12 2" xfId="3850"/>
    <cellStyle name="Comma 2 5 3 12 2 2" xfId="9192"/>
    <cellStyle name="Comma 2 5 3 12 3" xfId="6544"/>
    <cellStyle name="Comma 2 5 3 13" xfId="3043"/>
    <cellStyle name="Comma 2 5 3 13 2" xfId="8386"/>
    <cellStyle name="Comma 2 5 3 14" xfId="5738"/>
    <cellStyle name="Comma 2 5 3 2" xfId="1152"/>
    <cellStyle name="Comma 2 5 3 2 10" xfId="3852"/>
    <cellStyle name="Comma 2 5 3 2 10 2" xfId="9194"/>
    <cellStyle name="Comma 2 5 3 2 11" xfId="6546"/>
    <cellStyle name="Comma 2 5 3 2 2" xfId="1153"/>
    <cellStyle name="Comma 2 5 3 2 2 2" xfId="1154"/>
    <cellStyle name="Comma 2 5 3 2 2 2 2" xfId="1155"/>
    <cellStyle name="Comma 2 5 3 2 2 2 2 2" xfId="3855"/>
    <cellStyle name="Comma 2 5 3 2 2 2 2 2 2" xfId="9197"/>
    <cellStyle name="Comma 2 5 3 2 2 2 2 3" xfId="6549"/>
    <cellStyle name="Comma 2 5 3 2 2 2 3" xfId="3854"/>
    <cellStyle name="Comma 2 5 3 2 2 2 3 2" xfId="9196"/>
    <cellStyle name="Comma 2 5 3 2 2 2 4" xfId="6548"/>
    <cellStyle name="Comma 2 5 3 2 2 3" xfId="1156"/>
    <cellStyle name="Comma 2 5 3 2 2 3 2" xfId="3856"/>
    <cellStyle name="Comma 2 5 3 2 2 3 2 2" xfId="9198"/>
    <cellStyle name="Comma 2 5 3 2 2 3 3" xfId="6550"/>
    <cellStyle name="Comma 2 5 3 2 2 4" xfId="1157"/>
    <cellStyle name="Comma 2 5 3 2 2 4 2" xfId="3857"/>
    <cellStyle name="Comma 2 5 3 2 2 4 2 2" xfId="9199"/>
    <cellStyle name="Comma 2 5 3 2 2 4 3" xfId="6551"/>
    <cellStyle name="Comma 2 5 3 2 2 5" xfId="3853"/>
    <cellStyle name="Comma 2 5 3 2 2 5 2" xfId="9195"/>
    <cellStyle name="Comma 2 5 3 2 2 6" xfId="6547"/>
    <cellStyle name="Comma 2 5 3 2 3" xfId="1158"/>
    <cellStyle name="Comma 2 5 3 2 3 2" xfId="1159"/>
    <cellStyle name="Comma 2 5 3 2 3 2 2" xfId="1160"/>
    <cellStyle name="Comma 2 5 3 2 3 2 2 2" xfId="3860"/>
    <cellStyle name="Comma 2 5 3 2 3 2 2 2 2" xfId="9202"/>
    <cellStyle name="Comma 2 5 3 2 3 2 2 3" xfId="6554"/>
    <cellStyle name="Comma 2 5 3 2 3 2 3" xfId="3859"/>
    <cellStyle name="Comma 2 5 3 2 3 2 3 2" xfId="9201"/>
    <cellStyle name="Comma 2 5 3 2 3 2 4" xfId="6553"/>
    <cellStyle name="Comma 2 5 3 2 3 3" xfId="1161"/>
    <cellStyle name="Comma 2 5 3 2 3 3 2" xfId="3861"/>
    <cellStyle name="Comma 2 5 3 2 3 3 2 2" xfId="9203"/>
    <cellStyle name="Comma 2 5 3 2 3 3 3" xfId="6555"/>
    <cellStyle name="Comma 2 5 3 2 3 4" xfId="1162"/>
    <cellStyle name="Comma 2 5 3 2 3 4 2" xfId="3862"/>
    <cellStyle name="Comma 2 5 3 2 3 4 2 2" xfId="9204"/>
    <cellStyle name="Comma 2 5 3 2 3 4 3" xfId="6556"/>
    <cellStyle name="Comma 2 5 3 2 3 5" xfId="3858"/>
    <cellStyle name="Comma 2 5 3 2 3 5 2" xfId="9200"/>
    <cellStyle name="Comma 2 5 3 2 3 6" xfId="6552"/>
    <cellStyle name="Comma 2 5 3 2 4" xfId="1163"/>
    <cellStyle name="Comma 2 5 3 2 4 2" xfId="1164"/>
    <cellStyle name="Comma 2 5 3 2 4 2 2" xfId="1165"/>
    <cellStyle name="Comma 2 5 3 2 4 2 2 2" xfId="3865"/>
    <cellStyle name="Comma 2 5 3 2 4 2 2 2 2" xfId="9207"/>
    <cellStyle name="Comma 2 5 3 2 4 2 2 3" xfId="6559"/>
    <cellStyle name="Comma 2 5 3 2 4 2 3" xfId="3864"/>
    <cellStyle name="Comma 2 5 3 2 4 2 3 2" xfId="9206"/>
    <cellStyle name="Comma 2 5 3 2 4 2 4" xfId="6558"/>
    <cellStyle name="Comma 2 5 3 2 4 3" xfId="1166"/>
    <cellStyle name="Comma 2 5 3 2 4 3 2" xfId="3866"/>
    <cellStyle name="Comma 2 5 3 2 4 3 2 2" xfId="9208"/>
    <cellStyle name="Comma 2 5 3 2 4 3 3" xfId="6560"/>
    <cellStyle name="Comma 2 5 3 2 4 4" xfId="1167"/>
    <cellStyle name="Comma 2 5 3 2 4 4 2" xfId="3867"/>
    <cellStyle name="Comma 2 5 3 2 4 4 2 2" xfId="9209"/>
    <cellStyle name="Comma 2 5 3 2 4 4 3" xfId="6561"/>
    <cellStyle name="Comma 2 5 3 2 4 5" xfId="3863"/>
    <cellStyle name="Comma 2 5 3 2 4 5 2" xfId="9205"/>
    <cellStyle name="Comma 2 5 3 2 4 6" xfId="6557"/>
    <cellStyle name="Comma 2 5 3 2 5" xfId="1168"/>
    <cellStyle name="Comma 2 5 3 2 5 2" xfId="1169"/>
    <cellStyle name="Comma 2 5 3 2 5 2 2" xfId="1170"/>
    <cellStyle name="Comma 2 5 3 2 5 2 2 2" xfId="3870"/>
    <cellStyle name="Comma 2 5 3 2 5 2 2 2 2" xfId="9212"/>
    <cellStyle name="Comma 2 5 3 2 5 2 2 3" xfId="6564"/>
    <cellStyle name="Comma 2 5 3 2 5 2 3" xfId="3869"/>
    <cellStyle name="Comma 2 5 3 2 5 2 3 2" xfId="9211"/>
    <cellStyle name="Comma 2 5 3 2 5 2 4" xfId="6563"/>
    <cellStyle name="Comma 2 5 3 2 5 3" xfId="1171"/>
    <cellStyle name="Comma 2 5 3 2 5 3 2" xfId="3871"/>
    <cellStyle name="Comma 2 5 3 2 5 3 2 2" xfId="9213"/>
    <cellStyle name="Comma 2 5 3 2 5 3 3" xfId="6565"/>
    <cellStyle name="Comma 2 5 3 2 5 4" xfId="1172"/>
    <cellStyle name="Comma 2 5 3 2 5 4 2" xfId="3872"/>
    <cellStyle name="Comma 2 5 3 2 5 4 2 2" xfId="9214"/>
    <cellStyle name="Comma 2 5 3 2 5 4 3" xfId="6566"/>
    <cellStyle name="Comma 2 5 3 2 5 5" xfId="3868"/>
    <cellStyle name="Comma 2 5 3 2 5 5 2" xfId="9210"/>
    <cellStyle name="Comma 2 5 3 2 5 6" xfId="6562"/>
    <cellStyle name="Comma 2 5 3 2 6" xfId="1173"/>
    <cellStyle name="Comma 2 5 3 2 6 2" xfId="1174"/>
    <cellStyle name="Comma 2 5 3 2 6 2 2" xfId="3874"/>
    <cellStyle name="Comma 2 5 3 2 6 2 2 2" xfId="9216"/>
    <cellStyle name="Comma 2 5 3 2 6 2 3" xfId="6568"/>
    <cellStyle name="Comma 2 5 3 2 6 3" xfId="1175"/>
    <cellStyle name="Comma 2 5 3 2 6 3 2" xfId="3875"/>
    <cellStyle name="Comma 2 5 3 2 6 3 2 2" xfId="9217"/>
    <cellStyle name="Comma 2 5 3 2 6 3 3" xfId="6569"/>
    <cellStyle name="Comma 2 5 3 2 6 4" xfId="3873"/>
    <cellStyle name="Comma 2 5 3 2 6 4 2" xfId="9215"/>
    <cellStyle name="Comma 2 5 3 2 6 5" xfId="6567"/>
    <cellStyle name="Comma 2 5 3 2 7" xfId="1176"/>
    <cellStyle name="Comma 2 5 3 2 7 2" xfId="1177"/>
    <cellStyle name="Comma 2 5 3 2 7 2 2" xfId="3877"/>
    <cellStyle name="Comma 2 5 3 2 7 2 2 2" xfId="9219"/>
    <cellStyle name="Comma 2 5 3 2 7 2 3" xfId="6571"/>
    <cellStyle name="Comma 2 5 3 2 7 3" xfId="3876"/>
    <cellStyle name="Comma 2 5 3 2 7 3 2" xfId="9218"/>
    <cellStyle name="Comma 2 5 3 2 7 4" xfId="6570"/>
    <cellStyle name="Comma 2 5 3 2 8" xfId="1178"/>
    <cellStyle name="Comma 2 5 3 2 8 2" xfId="3878"/>
    <cellStyle name="Comma 2 5 3 2 8 2 2" xfId="9220"/>
    <cellStyle name="Comma 2 5 3 2 8 3" xfId="6572"/>
    <cellStyle name="Comma 2 5 3 2 9" xfId="1179"/>
    <cellStyle name="Comma 2 5 3 2 9 2" xfId="3879"/>
    <cellStyle name="Comma 2 5 3 2 9 2 2" xfId="9221"/>
    <cellStyle name="Comma 2 5 3 2 9 3" xfId="6573"/>
    <cellStyle name="Comma 2 5 3 3" xfId="1180"/>
    <cellStyle name="Comma 2 5 3 3 2" xfId="1181"/>
    <cellStyle name="Comma 2 5 3 3 2 2" xfId="1182"/>
    <cellStyle name="Comma 2 5 3 3 2 2 2" xfId="3882"/>
    <cellStyle name="Comma 2 5 3 3 2 2 2 2" xfId="9224"/>
    <cellStyle name="Comma 2 5 3 3 2 2 3" xfId="6576"/>
    <cellStyle name="Comma 2 5 3 3 2 3" xfId="3881"/>
    <cellStyle name="Comma 2 5 3 3 2 3 2" xfId="9223"/>
    <cellStyle name="Comma 2 5 3 3 2 4" xfId="6575"/>
    <cellStyle name="Comma 2 5 3 3 3" xfId="1183"/>
    <cellStyle name="Comma 2 5 3 3 3 2" xfId="3883"/>
    <cellStyle name="Comma 2 5 3 3 3 2 2" xfId="9225"/>
    <cellStyle name="Comma 2 5 3 3 3 3" xfId="6577"/>
    <cellStyle name="Comma 2 5 3 3 4" xfId="1184"/>
    <cellStyle name="Comma 2 5 3 3 4 2" xfId="3884"/>
    <cellStyle name="Comma 2 5 3 3 4 2 2" xfId="9226"/>
    <cellStyle name="Comma 2 5 3 3 4 3" xfId="6578"/>
    <cellStyle name="Comma 2 5 3 3 5" xfId="3880"/>
    <cellStyle name="Comma 2 5 3 3 5 2" xfId="9222"/>
    <cellStyle name="Comma 2 5 3 3 6" xfId="6574"/>
    <cellStyle name="Comma 2 5 3 4" xfId="1185"/>
    <cellStyle name="Comma 2 5 3 4 2" xfId="1186"/>
    <cellStyle name="Comma 2 5 3 4 2 2" xfId="1187"/>
    <cellStyle name="Comma 2 5 3 4 2 2 2" xfId="3887"/>
    <cellStyle name="Comma 2 5 3 4 2 2 2 2" xfId="9229"/>
    <cellStyle name="Comma 2 5 3 4 2 2 3" xfId="6581"/>
    <cellStyle name="Comma 2 5 3 4 2 3" xfId="3886"/>
    <cellStyle name="Comma 2 5 3 4 2 3 2" xfId="9228"/>
    <cellStyle name="Comma 2 5 3 4 2 4" xfId="6580"/>
    <cellStyle name="Comma 2 5 3 4 3" xfId="1188"/>
    <cellStyle name="Comma 2 5 3 4 3 2" xfId="3888"/>
    <cellStyle name="Comma 2 5 3 4 3 2 2" xfId="9230"/>
    <cellStyle name="Comma 2 5 3 4 3 3" xfId="6582"/>
    <cellStyle name="Comma 2 5 3 4 4" xfId="1189"/>
    <cellStyle name="Comma 2 5 3 4 4 2" xfId="3889"/>
    <cellStyle name="Comma 2 5 3 4 4 2 2" xfId="9231"/>
    <cellStyle name="Comma 2 5 3 4 4 3" xfId="6583"/>
    <cellStyle name="Comma 2 5 3 4 5" xfId="3885"/>
    <cellStyle name="Comma 2 5 3 4 5 2" xfId="9227"/>
    <cellStyle name="Comma 2 5 3 4 6" xfId="6579"/>
    <cellStyle name="Comma 2 5 3 5" xfId="1190"/>
    <cellStyle name="Comma 2 5 3 5 2" xfId="1191"/>
    <cellStyle name="Comma 2 5 3 5 2 2" xfId="1192"/>
    <cellStyle name="Comma 2 5 3 5 2 2 2" xfId="3892"/>
    <cellStyle name="Comma 2 5 3 5 2 2 2 2" xfId="9234"/>
    <cellStyle name="Comma 2 5 3 5 2 2 3" xfId="6586"/>
    <cellStyle name="Comma 2 5 3 5 2 3" xfId="3891"/>
    <cellStyle name="Comma 2 5 3 5 2 3 2" xfId="9233"/>
    <cellStyle name="Comma 2 5 3 5 2 4" xfId="6585"/>
    <cellStyle name="Comma 2 5 3 5 3" xfId="1193"/>
    <cellStyle name="Comma 2 5 3 5 3 2" xfId="3893"/>
    <cellStyle name="Comma 2 5 3 5 3 2 2" xfId="9235"/>
    <cellStyle name="Comma 2 5 3 5 3 3" xfId="6587"/>
    <cellStyle name="Comma 2 5 3 5 4" xfId="1194"/>
    <cellStyle name="Comma 2 5 3 5 4 2" xfId="3894"/>
    <cellStyle name="Comma 2 5 3 5 4 2 2" xfId="9236"/>
    <cellStyle name="Comma 2 5 3 5 4 3" xfId="6588"/>
    <cellStyle name="Comma 2 5 3 5 5" xfId="3890"/>
    <cellStyle name="Comma 2 5 3 5 5 2" xfId="9232"/>
    <cellStyle name="Comma 2 5 3 5 6" xfId="6584"/>
    <cellStyle name="Comma 2 5 3 6" xfId="1195"/>
    <cellStyle name="Comma 2 5 3 6 2" xfId="1196"/>
    <cellStyle name="Comma 2 5 3 6 2 2" xfId="1197"/>
    <cellStyle name="Comma 2 5 3 6 2 2 2" xfId="3897"/>
    <cellStyle name="Comma 2 5 3 6 2 2 2 2" xfId="9239"/>
    <cellStyle name="Comma 2 5 3 6 2 2 3" xfId="6591"/>
    <cellStyle name="Comma 2 5 3 6 2 3" xfId="3896"/>
    <cellStyle name="Comma 2 5 3 6 2 3 2" xfId="9238"/>
    <cellStyle name="Comma 2 5 3 6 2 4" xfId="6590"/>
    <cellStyle name="Comma 2 5 3 6 3" xfId="1198"/>
    <cellStyle name="Comma 2 5 3 6 3 2" xfId="3898"/>
    <cellStyle name="Comma 2 5 3 6 3 2 2" xfId="9240"/>
    <cellStyle name="Comma 2 5 3 6 3 3" xfId="6592"/>
    <cellStyle name="Comma 2 5 3 6 4" xfId="1199"/>
    <cellStyle name="Comma 2 5 3 6 4 2" xfId="3899"/>
    <cellStyle name="Comma 2 5 3 6 4 2 2" xfId="9241"/>
    <cellStyle name="Comma 2 5 3 6 4 3" xfId="6593"/>
    <cellStyle name="Comma 2 5 3 6 5" xfId="3895"/>
    <cellStyle name="Comma 2 5 3 6 5 2" xfId="9237"/>
    <cellStyle name="Comma 2 5 3 6 6" xfId="6589"/>
    <cellStyle name="Comma 2 5 3 7" xfId="1200"/>
    <cellStyle name="Comma 2 5 3 7 2" xfId="1201"/>
    <cellStyle name="Comma 2 5 3 7 2 2" xfId="3901"/>
    <cellStyle name="Comma 2 5 3 7 2 2 2" xfId="9243"/>
    <cellStyle name="Comma 2 5 3 7 2 3" xfId="6595"/>
    <cellStyle name="Comma 2 5 3 7 3" xfId="1202"/>
    <cellStyle name="Comma 2 5 3 7 3 2" xfId="3902"/>
    <cellStyle name="Comma 2 5 3 7 3 2 2" xfId="9244"/>
    <cellStyle name="Comma 2 5 3 7 3 3" xfId="6596"/>
    <cellStyle name="Comma 2 5 3 7 4" xfId="3900"/>
    <cellStyle name="Comma 2 5 3 7 4 2" xfId="9242"/>
    <cellStyle name="Comma 2 5 3 7 5" xfId="6594"/>
    <cellStyle name="Comma 2 5 3 8" xfId="1203"/>
    <cellStyle name="Comma 2 5 3 8 2" xfId="1204"/>
    <cellStyle name="Comma 2 5 3 8 2 2" xfId="3904"/>
    <cellStyle name="Comma 2 5 3 8 2 2 2" xfId="9246"/>
    <cellStyle name="Comma 2 5 3 8 2 3" xfId="6598"/>
    <cellStyle name="Comma 2 5 3 8 3" xfId="3903"/>
    <cellStyle name="Comma 2 5 3 8 3 2" xfId="9245"/>
    <cellStyle name="Comma 2 5 3 8 4" xfId="6597"/>
    <cellStyle name="Comma 2 5 3 9" xfId="1205"/>
    <cellStyle name="Comma 2 5 3 9 2" xfId="3905"/>
    <cellStyle name="Comma 2 5 3 9 2 2" xfId="9247"/>
    <cellStyle name="Comma 2 5 3 9 3" xfId="6599"/>
    <cellStyle name="Comma 2 5 4" xfId="1206"/>
    <cellStyle name="Comma 2 5 4 10" xfId="1207"/>
    <cellStyle name="Comma 2 5 4 10 2" xfId="3907"/>
    <cellStyle name="Comma 2 5 4 10 2 2" xfId="9249"/>
    <cellStyle name="Comma 2 5 4 10 3" xfId="6601"/>
    <cellStyle name="Comma 2 5 4 11" xfId="3906"/>
    <cellStyle name="Comma 2 5 4 11 2" xfId="9248"/>
    <cellStyle name="Comma 2 5 4 12" xfId="6600"/>
    <cellStyle name="Comma 2 5 4 2" xfId="1208"/>
    <cellStyle name="Comma 2 5 4 2 10" xfId="3908"/>
    <cellStyle name="Comma 2 5 4 2 10 2" xfId="9250"/>
    <cellStyle name="Comma 2 5 4 2 11" xfId="6602"/>
    <cellStyle name="Comma 2 5 4 2 2" xfId="1209"/>
    <cellStyle name="Comma 2 5 4 2 2 2" xfId="1210"/>
    <cellStyle name="Comma 2 5 4 2 2 2 2" xfId="1211"/>
    <cellStyle name="Comma 2 5 4 2 2 2 2 2" xfId="3911"/>
    <cellStyle name="Comma 2 5 4 2 2 2 2 2 2" xfId="9253"/>
    <cellStyle name="Comma 2 5 4 2 2 2 2 3" xfId="6605"/>
    <cellStyle name="Comma 2 5 4 2 2 2 3" xfId="3910"/>
    <cellStyle name="Comma 2 5 4 2 2 2 3 2" xfId="9252"/>
    <cellStyle name="Comma 2 5 4 2 2 2 4" xfId="6604"/>
    <cellStyle name="Comma 2 5 4 2 2 3" xfId="1212"/>
    <cellStyle name="Comma 2 5 4 2 2 3 2" xfId="3912"/>
    <cellStyle name="Comma 2 5 4 2 2 3 2 2" xfId="9254"/>
    <cellStyle name="Comma 2 5 4 2 2 3 3" xfId="6606"/>
    <cellStyle name="Comma 2 5 4 2 2 4" xfId="1213"/>
    <cellStyle name="Comma 2 5 4 2 2 4 2" xfId="3913"/>
    <cellStyle name="Comma 2 5 4 2 2 4 2 2" xfId="9255"/>
    <cellStyle name="Comma 2 5 4 2 2 4 3" xfId="6607"/>
    <cellStyle name="Comma 2 5 4 2 2 5" xfId="3909"/>
    <cellStyle name="Comma 2 5 4 2 2 5 2" xfId="9251"/>
    <cellStyle name="Comma 2 5 4 2 2 6" xfId="6603"/>
    <cellStyle name="Comma 2 5 4 2 3" xfId="1214"/>
    <cellStyle name="Comma 2 5 4 2 3 2" xfId="1215"/>
    <cellStyle name="Comma 2 5 4 2 3 2 2" xfId="1216"/>
    <cellStyle name="Comma 2 5 4 2 3 2 2 2" xfId="3916"/>
    <cellStyle name="Comma 2 5 4 2 3 2 2 2 2" xfId="9258"/>
    <cellStyle name="Comma 2 5 4 2 3 2 2 3" xfId="6610"/>
    <cellStyle name="Comma 2 5 4 2 3 2 3" xfId="3915"/>
    <cellStyle name="Comma 2 5 4 2 3 2 3 2" xfId="9257"/>
    <cellStyle name="Comma 2 5 4 2 3 2 4" xfId="6609"/>
    <cellStyle name="Comma 2 5 4 2 3 3" xfId="1217"/>
    <cellStyle name="Comma 2 5 4 2 3 3 2" xfId="3917"/>
    <cellStyle name="Comma 2 5 4 2 3 3 2 2" xfId="9259"/>
    <cellStyle name="Comma 2 5 4 2 3 3 3" xfId="6611"/>
    <cellStyle name="Comma 2 5 4 2 3 4" xfId="1218"/>
    <cellStyle name="Comma 2 5 4 2 3 4 2" xfId="3918"/>
    <cellStyle name="Comma 2 5 4 2 3 4 2 2" xfId="9260"/>
    <cellStyle name="Comma 2 5 4 2 3 4 3" xfId="6612"/>
    <cellStyle name="Comma 2 5 4 2 3 5" xfId="3914"/>
    <cellStyle name="Comma 2 5 4 2 3 5 2" xfId="9256"/>
    <cellStyle name="Comma 2 5 4 2 3 6" xfId="6608"/>
    <cellStyle name="Comma 2 5 4 2 4" xfId="1219"/>
    <cellStyle name="Comma 2 5 4 2 4 2" xfId="1220"/>
    <cellStyle name="Comma 2 5 4 2 4 2 2" xfId="1221"/>
    <cellStyle name="Comma 2 5 4 2 4 2 2 2" xfId="3921"/>
    <cellStyle name="Comma 2 5 4 2 4 2 2 2 2" xfId="9263"/>
    <cellStyle name="Comma 2 5 4 2 4 2 2 3" xfId="6615"/>
    <cellStyle name="Comma 2 5 4 2 4 2 3" xfId="3920"/>
    <cellStyle name="Comma 2 5 4 2 4 2 3 2" xfId="9262"/>
    <cellStyle name="Comma 2 5 4 2 4 2 4" xfId="6614"/>
    <cellStyle name="Comma 2 5 4 2 4 3" xfId="1222"/>
    <cellStyle name="Comma 2 5 4 2 4 3 2" xfId="3922"/>
    <cellStyle name="Comma 2 5 4 2 4 3 2 2" xfId="9264"/>
    <cellStyle name="Comma 2 5 4 2 4 3 3" xfId="6616"/>
    <cellStyle name="Comma 2 5 4 2 4 4" xfId="1223"/>
    <cellStyle name="Comma 2 5 4 2 4 4 2" xfId="3923"/>
    <cellStyle name="Comma 2 5 4 2 4 4 2 2" xfId="9265"/>
    <cellStyle name="Comma 2 5 4 2 4 4 3" xfId="6617"/>
    <cellStyle name="Comma 2 5 4 2 4 5" xfId="3919"/>
    <cellStyle name="Comma 2 5 4 2 4 5 2" xfId="9261"/>
    <cellStyle name="Comma 2 5 4 2 4 6" xfId="6613"/>
    <cellStyle name="Comma 2 5 4 2 5" xfId="1224"/>
    <cellStyle name="Comma 2 5 4 2 5 2" xfId="1225"/>
    <cellStyle name="Comma 2 5 4 2 5 2 2" xfId="1226"/>
    <cellStyle name="Comma 2 5 4 2 5 2 2 2" xfId="3926"/>
    <cellStyle name="Comma 2 5 4 2 5 2 2 2 2" xfId="9268"/>
    <cellStyle name="Comma 2 5 4 2 5 2 2 3" xfId="6620"/>
    <cellStyle name="Comma 2 5 4 2 5 2 3" xfId="3925"/>
    <cellStyle name="Comma 2 5 4 2 5 2 3 2" xfId="9267"/>
    <cellStyle name="Comma 2 5 4 2 5 2 4" xfId="6619"/>
    <cellStyle name="Comma 2 5 4 2 5 3" xfId="1227"/>
    <cellStyle name="Comma 2 5 4 2 5 3 2" xfId="3927"/>
    <cellStyle name="Comma 2 5 4 2 5 3 2 2" xfId="9269"/>
    <cellStyle name="Comma 2 5 4 2 5 3 3" xfId="6621"/>
    <cellStyle name="Comma 2 5 4 2 5 4" xfId="1228"/>
    <cellStyle name="Comma 2 5 4 2 5 4 2" xfId="3928"/>
    <cellStyle name="Comma 2 5 4 2 5 4 2 2" xfId="9270"/>
    <cellStyle name="Comma 2 5 4 2 5 4 3" xfId="6622"/>
    <cellStyle name="Comma 2 5 4 2 5 5" xfId="3924"/>
    <cellStyle name="Comma 2 5 4 2 5 5 2" xfId="9266"/>
    <cellStyle name="Comma 2 5 4 2 5 6" xfId="6618"/>
    <cellStyle name="Comma 2 5 4 2 6" xfId="1229"/>
    <cellStyle name="Comma 2 5 4 2 6 2" xfId="1230"/>
    <cellStyle name="Comma 2 5 4 2 6 2 2" xfId="3930"/>
    <cellStyle name="Comma 2 5 4 2 6 2 2 2" xfId="9272"/>
    <cellStyle name="Comma 2 5 4 2 6 2 3" xfId="6624"/>
    <cellStyle name="Comma 2 5 4 2 6 3" xfId="1231"/>
    <cellStyle name="Comma 2 5 4 2 6 3 2" xfId="3931"/>
    <cellStyle name="Comma 2 5 4 2 6 3 2 2" xfId="9273"/>
    <cellStyle name="Comma 2 5 4 2 6 3 3" xfId="6625"/>
    <cellStyle name="Comma 2 5 4 2 6 4" xfId="3929"/>
    <cellStyle name="Comma 2 5 4 2 6 4 2" xfId="9271"/>
    <cellStyle name="Comma 2 5 4 2 6 5" xfId="6623"/>
    <cellStyle name="Comma 2 5 4 2 7" xfId="1232"/>
    <cellStyle name="Comma 2 5 4 2 7 2" xfId="1233"/>
    <cellStyle name="Comma 2 5 4 2 7 2 2" xfId="3933"/>
    <cellStyle name="Comma 2 5 4 2 7 2 2 2" xfId="9275"/>
    <cellStyle name="Comma 2 5 4 2 7 2 3" xfId="6627"/>
    <cellStyle name="Comma 2 5 4 2 7 3" xfId="3932"/>
    <cellStyle name="Comma 2 5 4 2 7 3 2" xfId="9274"/>
    <cellStyle name="Comma 2 5 4 2 7 4" xfId="6626"/>
    <cellStyle name="Comma 2 5 4 2 8" xfId="1234"/>
    <cellStyle name="Comma 2 5 4 2 8 2" xfId="3934"/>
    <cellStyle name="Comma 2 5 4 2 8 2 2" xfId="9276"/>
    <cellStyle name="Comma 2 5 4 2 8 3" xfId="6628"/>
    <cellStyle name="Comma 2 5 4 2 9" xfId="1235"/>
    <cellStyle name="Comma 2 5 4 2 9 2" xfId="3935"/>
    <cellStyle name="Comma 2 5 4 2 9 2 2" xfId="9277"/>
    <cellStyle name="Comma 2 5 4 2 9 3" xfId="6629"/>
    <cellStyle name="Comma 2 5 4 3" xfId="1236"/>
    <cellStyle name="Comma 2 5 4 3 2" xfId="1237"/>
    <cellStyle name="Comma 2 5 4 3 2 2" xfId="1238"/>
    <cellStyle name="Comma 2 5 4 3 2 2 2" xfId="3938"/>
    <cellStyle name="Comma 2 5 4 3 2 2 2 2" xfId="9280"/>
    <cellStyle name="Comma 2 5 4 3 2 2 3" xfId="6632"/>
    <cellStyle name="Comma 2 5 4 3 2 3" xfId="3937"/>
    <cellStyle name="Comma 2 5 4 3 2 3 2" xfId="9279"/>
    <cellStyle name="Comma 2 5 4 3 2 4" xfId="6631"/>
    <cellStyle name="Comma 2 5 4 3 3" xfId="1239"/>
    <cellStyle name="Comma 2 5 4 3 3 2" xfId="3939"/>
    <cellStyle name="Comma 2 5 4 3 3 2 2" xfId="9281"/>
    <cellStyle name="Comma 2 5 4 3 3 3" xfId="6633"/>
    <cellStyle name="Comma 2 5 4 3 4" xfId="1240"/>
    <cellStyle name="Comma 2 5 4 3 4 2" xfId="3940"/>
    <cellStyle name="Comma 2 5 4 3 4 2 2" xfId="9282"/>
    <cellStyle name="Comma 2 5 4 3 4 3" xfId="6634"/>
    <cellStyle name="Comma 2 5 4 3 5" xfId="3936"/>
    <cellStyle name="Comma 2 5 4 3 5 2" xfId="9278"/>
    <cellStyle name="Comma 2 5 4 3 6" xfId="6630"/>
    <cellStyle name="Comma 2 5 4 4" xfId="1241"/>
    <cellStyle name="Comma 2 5 4 4 2" xfId="1242"/>
    <cellStyle name="Comma 2 5 4 4 2 2" xfId="1243"/>
    <cellStyle name="Comma 2 5 4 4 2 2 2" xfId="3943"/>
    <cellStyle name="Comma 2 5 4 4 2 2 2 2" xfId="9285"/>
    <cellStyle name="Comma 2 5 4 4 2 2 3" xfId="6637"/>
    <cellStyle name="Comma 2 5 4 4 2 3" xfId="3942"/>
    <cellStyle name="Comma 2 5 4 4 2 3 2" xfId="9284"/>
    <cellStyle name="Comma 2 5 4 4 2 4" xfId="6636"/>
    <cellStyle name="Comma 2 5 4 4 3" xfId="1244"/>
    <cellStyle name="Comma 2 5 4 4 3 2" xfId="3944"/>
    <cellStyle name="Comma 2 5 4 4 3 2 2" xfId="9286"/>
    <cellStyle name="Comma 2 5 4 4 3 3" xfId="6638"/>
    <cellStyle name="Comma 2 5 4 4 4" xfId="1245"/>
    <cellStyle name="Comma 2 5 4 4 4 2" xfId="3945"/>
    <cellStyle name="Comma 2 5 4 4 4 2 2" xfId="9287"/>
    <cellStyle name="Comma 2 5 4 4 4 3" xfId="6639"/>
    <cellStyle name="Comma 2 5 4 4 5" xfId="3941"/>
    <cellStyle name="Comma 2 5 4 4 5 2" xfId="9283"/>
    <cellStyle name="Comma 2 5 4 4 6" xfId="6635"/>
    <cellStyle name="Comma 2 5 4 5" xfId="1246"/>
    <cellStyle name="Comma 2 5 4 5 2" xfId="1247"/>
    <cellStyle name="Comma 2 5 4 5 2 2" xfId="1248"/>
    <cellStyle name="Comma 2 5 4 5 2 2 2" xfId="3948"/>
    <cellStyle name="Comma 2 5 4 5 2 2 2 2" xfId="9290"/>
    <cellStyle name="Comma 2 5 4 5 2 2 3" xfId="6642"/>
    <cellStyle name="Comma 2 5 4 5 2 3" xfId="3947"/>
    <cellStyle name="Comma 2 5 4 5 2 3 2" xfId="9289"/>
    <cellStyle name="Comma 2 5 4 5 2 4" xfId="6641"/>
    <cellStyle name="Comma 2 5 4 5 3" xfId="1249"/>
    <cellStyle name="Comma 2 5 4 5 3 2" xfId="3949"/>
    <cellStyle name="Comma 2 5 4 5 3 2 2" xfId="9291"/>
    <cellStyle name="Comma 2 5 4 5 3 3" xfId="6643"/>
    <cellStyle name="Comma 2 5 4 5 4" xfId="1250"/>
    <cellStyle name="Comma 2 5 4 5 4 2" xfId="3950"/>
    <cellStyle name="Comma 2 5 4 5 4 2 2" xfId="9292"/>
    <cellStyle name="Comma 2 5 4 5 4 3" xfId="6644"/>
    <cellStyle name="Comma 2 5 4 5 5" xfId="3946"/>
    <cellStyle name="Comma 2 5 4 5 5 2" xfId="9288"/>
    <cellStyle name="Comma 2 5 4 5 6" xfId="6640"/>
    <cellStyle name="Comma 2 5 4 6" xfId="1251"/>
    <cellStyle name="Comma 2 5 4 6 2" xfId="1252"/>
    <cellStyle name="Comma 2 5 4 6 2 2" xfId="1253"/>
    <cellStyle name="Comma 2 5 4 6 2 2 2" xfId="3953"/>
    <cellStyle name="Comma 2 5 4 6 2 2 2 2" xfId="9295"/>
    <cellStyle name="Comma 2 5 4 6 2 2 3" xfId="6647"/>
    <cellStyle name="Comma 2 5 4 6 2 3" xfId="3952"/>
    <cellStyle name="Comma 2 5 4 6 2 3 2" xfId="9294"/>
    <cellStyle name="Comma 2 5 4 6 2 4" xfId="6646"/>
    <cellStyle name="Comma 2 5 4 6 3" xfId="1254"/>
    <cellStyle name="Comma 2 5 4 6 3 2" xfId="3954"/>
    <cellStyle name="Comma 2 5 4 6 3 2 2" xfId="9296"/>
    <cellStyle name="Comma 2 5 4 6 3 3" xfId="6648"/>
    <cellStyle name="Comma 2 5 4 6 4" xfId="1255"/>
    <cellStyle name="Comma 2 5 4 6 4 2" xfId="3955"/>
    <cellStyle name="Comma 2 5 4 6 4 2 2" xfId="9297"/>
    <cellStyle name="Comma 2 5 4 6 4 3" xfId="6649"/>
    <cellStyle name="Comma 2 5 4 6 5" xfId="3951"/>
    <cellStyle name="Comma 2 5 4 6 5 2" xfId="9293"/>
    <cellStyle name="Comma 2 5 4 6 6" xfId="6645"/>
    <cellStyle name="Comma 2 5 4 7" xfId="1256"/>
    <cellStyle name="Comma 2 5 4 7 2" xfId="1257"/>
    <cellStyle name="Comma 2 5 4 7 2 2" xfId="3957"/>
    <cellStyle name="Comma 2 5 4 7 2 2 2" xfId="9299"/>
    <cellStyle name="Comma 2 5 4 7 2 3" xfId="6651"/>
    <cellStyle name="Comma 2 5 4 7 3" xfId="1258"/>
    <cellStyle name="Comma 2 5 4 7 3 2" xfId="3958"/>
    <cellStyle name="Comma 2 5 4 7 3 2 2" xfId="9300"/>
    <cellStyle name="Comma 2 5 4 7 3 3" xfId="6652"/>
    <cellStyle name="Comma 2 5 4 7 4" xfId="3956"/>
    <cellStyle name="Comma 2 5 4 7 4 2" xfId="9298"/>
    <cellStyle name="Comma 2 5 4 7 5" xfId="6650"/>
    <cellStyle name="Comma 2 5 4 8" xfId="1259"/>
    <cellStyle name="Comma 2 5 4 8 2" xfId="1260"/>
    <cellStyle name="Comma 2 5 4 8 2 2" xfId="3960"/>
    <cellStyle name="Comma 2 5 4 8 2 2 2" xfId="9302"/>
    <cellStyle name="Comma 2 5 4 8 2 3" xfId="6654"/>
    <cellStyle name="Comma 2 5 4 8 3" xfId="3959"/>
    <cellStyle name="Comma 2 5 4 8 3 2" xfId="9301"/>
    <cellStyle name="Comma 2 5 4 8 4" xfId="6653"/>
    <cellStyle name="Comma 2 5 4 9" xfId="1261"/>
    <cellStyle name="Comma 2 5 4 9 2" xfId="3961"/>
    <cellStyle name="Comma 2 5 4 9 2 2" xfId="9303"/>
    <cellStyle name="Comma 2 5 4 9 3" xfId="6655"/>
    <cellStyle name="Comma 2 5 5" xfId="1262"/>
    <cellStyle name="Comma 2 5 5 10" xfId="3962"/>
    <cellStyle name="Comma 2 5 5 10 2" xfId="9304"/>
    <cellStyle name="Comma 2 5 5 11" xfId="6656"/>
    <cellStyle name="Comma 2 5 5 2" xfId="1263"/>
    <cellStyle name="Comma 2 5 5 2 2" xfId="1264"/>
    <cellStyle name="Comma 2 5 5 2 2 2" xfId="1265"/>
    <cellStyle name="Comma 2 5 5 2 2 2 2" xfId="3965"/>
    <cellStyle name="Comma 2 5 5 2 2 2 2 2" xfId="9307"/>
    <cellStyle name="Comma 2 5 5 2 2 2 3" xfId="6659"/>
    <cellStyle name="Comma 2 5 5 2 2 3" xfId="3964"/>
    <cellStyle name="Comma 2 5 5 2 2 3 2" xfId="9306"/>
    <cellStyle name="Comma 2 5 5 2 2 4" xfId="6658"/>
    <cellStyle name="Comma 2 5 5 2 3" xfId="1266"/>
    <cellStyle name="Comma 2 5 5 2 3 2" xfId="3966"/>
    <cellStyle name="Comma 2 5 5 2 3 2 2" xfId="9308"/>
    <cellStyle name="Comma 2 5 5 2 3 3" xfId="6660"/>
    <cellStyle name="Comma 2 5 5 2 4" xfId="1267"/>
    <cellStyle name="Comma 2 5 5 2 4 2" xfId="3967"/>
    <cellStyle name="Comma 2 5 5 2 4 2 2" xfId="9309"/>
    <cellStyle name="Comma 2 5 5 2 4 3" xfId="6661"/>
    <cellStyle name="Comma 2 5 5 2 5" xfId="3963"/>
    <cellStyle name="Comma 2 5 5 2 5 2" xfId="9305"/>
    <cellStyle name="Comma 2 5 5 2 6" xfId="6657"/>
    <cellStyle name="Comma 2 5 5 3" xfId="1268"/>
    <cellStyle name="Comma 2 5 5 3 2" xfId="1269"/>
    <cellStyle name="Comma 2 5 5 3 2 2" xfId="1270"/>
    <cellStyle name="Comma 2 5 5 3 2 2 2" xfId="3970"/>
    <cellStyle name="Comma 2 5 5 3 2 2 2 2" xfId="9312"/>
    <cellStyle name="Comma 2 5 5 3 2 2 3" xfId="6664"/>
    <cellStyle name="Comma 2 5 5 3 2 3" xfId="3969"/>
    <cellStyle name="Comma 2 5 5 3 2 3 2" xfId="9311"/>
    <cellStyle name="Comma 2 5 5 3 2 4" xfId="6663"/>
    <cellStyle name="Comma 2 5 5 3 3" xfId="1271"/>
    <cellStyle name="Comma 2 5 5 3 3 2" xfId="3971"/>
    <cellStyle name="Comma 2 5 5 3 3 2 2" xfId="9313"/>
    <cellStyle name="Comma 2 5 5 3 3 3" xfId="6665"/>
    <cellStyle name="Comma 2 5 5 3 4" xfId="1272"/>
    <cellStyle name="Comma 2 5 5 3 4 2" xfId="3972"/>
    <cellStyle name="Comma 2 5 5 3 4 2 2" xfId="9314"/>
    <cellStyle name="Comma 2 5 5 3 4 3" xfId="6666"/>
    <cellStyle name="Comma 2 5 5 3 5" xfId="3968"/>
    <cellStyle name="Comma 2 5 5 3 5 2" xfId="9310"/>
    <cellStyle name="Comma 2 5 5 3 6" xfId="6662"/>
    <cellStyle name="Comma 2 5 5 4" xfId="1273"/>
    <cellStyle name="Comma 2 5 5 4 2" xfId="1274"/>
    <cellStyle name="Comma 2 5 5 4 2 2" xfId="1275"/>
    <cellStyle name="Comma 2 5 5 4 2 2 2" xfId="3975"/>
    <cellStyle name="Comma 2 5 5 4 2 2 2 2" xfId="9317"/>
    <cellStyle name="Comma 2 5 5 4 2 2 3" xfId="6669"/>
    <cellStyle name="Comma 2 5 5 4 2 3" xfId="3974"/>
    <cellStyle name="Comma 2 5 5 4 2 3 2" xfId="9316"/>
    <cellStyle name="Comma 2 5 5 4 2 4" xfId="6668"/>
    <cellStyle name="Comma 2 5 5 4 3" xfId="1276"/>
    <cellStyle name="Comma 2 5 5 4 3 2" xfId="3976"/>
    <cellStyle name="Comma 2 5 5 4 3 2 2" xfId="9318"/>
    <cellStyle name="Comma 2 5 5 4 3 3" xfId="6670"/>
    <cellStyle name="Comma 2 5 5 4 4" xfId="1277"/>
    <cellStyle name="Comma 2 5 5 4 4 2" xfId="3977"/>
    <cellStyle name="Comma 2 5 5 4 4 2 2" xfId="9319"/>
    <cellStyle name="Comma 2 5 5 4 4 3" xfId="6671"/>
    <cellStyle name="Comma 2 5 5 4 5" xfId="3973"/>
    <cellStyle name="Comma 2 5 5 4 5 2" xfId="9315"/>
    <cellStyle name="Comma 2 5 5 4 6" xfId="6667"/>
    <cellStyle name="Comma 2 5 5 5" xfId="1278"/>
    <cellStyle name="Comma 2 5 5 5 2" xfId="1279"/>
    <cellStyle name="Comma 2 5 5 5 2 2" xfId="1280"/>
    <cellStyle name="Comma 2 5 5 5 2 2 2" xfId="3980"/>
    <cellStyle name="Comma 2 5 5 5 2 2 2 2" xfId="9322"/>
    <cellStyle name="Comma 2 5 5 5 2 2 3" xfId="6674"/>
    <cellStyle name="Comma 2 5 5 5 2 3" xfId="3979"/>
    <cellStyle name="Comma 2 5 5 5 2 3 2" xfId="9321"/>
    <cellStyle name="Comma 2 5 5 5 2 4" xfId="6673"/>
    <cellStyle name="Comma 2 5 5 5 3" xfId="1281"/>
    <cellStyle name="Comma 2 5 5 5 3 2" xfId="3981"/>
    <cellStyle name="Comma 2 5 5 5 3 2 2" xfId="9323"/>
    <cellStyle name="Comma 2 5 5 5 3 3" xfId="6675"/>
    <cellStyle name="Comma 2 5 5 5 4" xfId="1282"/>
    <cellStyle name="Comma 2 5 5 5 4 2" xfId="3982"/>
    <cellStyle name="Comma 2 5 5 5 4 2 2" xfId="9324"/>
    <cellStyle name="Comma 2 5 5 5 4 3" xfId="6676"/>
    <cellStyle name="Comma 2 5 5 5 5" xfId="3978"/>
    <cellStyle name="Comma 2 5 5 5 5 2" xfId="9320"/>
    <cellStyle name="Comma 2 5 5 5 6" xfId="6672"/>
    <cellStyle name="Comma 2 5 5 6" xfId="1283"/>
    <cellStyle name="Comma 2 5 5 6 2" xfId="1284"/>
    <cellStyle name="Comma 2 5 5 6 2 2" xfId="3984"/>
    <cellStyle name="Comma 2 5 5 6 2 2 2" xfId="9326"/>
    <cellStyle name="Comma 2 5 5 6 2 3" xfId="6678"/>
    <cellStyle name="Comma 2 5 5 6 3" xfId="1285"/>
    <cellStyle name="Comma 2 5 5 6 3 2" xfId="3985"/>
    <cellStyle name="Comma 2 5 5 6 3 2 2" xfId="9327"/>
    <cellStyle name="Comma 2 5 5 6 3 3" xfId="6679"/>
    <cellStyle name="Comma 2 5 5 6 4" xfId="3983"/>
    <cellStyle name="Comma 2 5 5 6 4 2" xfId="9325"/>
    <cellStyle name="Comma 2 5 5 6 5" xfId="6677"/>
    <cellStyle name="Comma 2 5 5 7" xfId="1286"/>
    <cellStyle name="Comma 2 5 5 7 2" xfId="1287"/>
    <cellStyle name="Comma 2 5 5 7 2 2" xfId="3987"/>
    <cellStyle name="Comma 2 5 5 7 2 2 2" xfId="9329"/>
    <cellStyle name="Comma 2 5 5 7 2 3" xfId="6681"/>
    <cellStyle name="Comma 2 5 5 7 3" xfId="3986"/>
    <cellStyle name="Comma 2 5 5 7 3 2" xfId="9328"/>
    <cellStyle name="Comma 2 5 5 7 4" xfId="6680"/>
    <cellStyle name="Comma 2 5 5 8" xfId="1288"/>
    <cellStyle name="Comma 2 5 5 8 2" xfId="3988"/>
    <cellStyle name="Comma 2 5 5 8 2 2" xfId="9330"/>
    <cellStyle name="Comma 2 5 5 8 3" xfId="6682"/>
    <cellStyle name="Comma 2 5 5 9" xfId="1289"/>
    <cellStyle name="Comma 2 5 5 9 2" xfId="3989"/>
    <cellStyle name="Comma 2 5 5 9 2 2" xfId="9331"/>
    <cellStyle name="Comma 2 5 5 9 3" xfId="6683"/>
    <cellStyle name="Comma 2 5 6" xfId="1290"/>
    <cellStyle name="Comma 2 5 6 2" xfId="1291"/>
    <cellStyle name="Comma 2 5 6 2 2" xfId="1292"/>
    <cellStyle name="Comma 2 5 6 2 2 2" xfId="3992"/>
    <cellStyle name="Comma 2 5 6 2 2 2 2" xfId="9334"/>
    <cellStyle name="Comma 2 5 6 2 2 3" xfId="6686"/>
    <cellStyle name="Comma 2 5 6 2 3" xfId="3991"/>
    <cellStyle name="Comma 2 5 6 2 3 2" xfId="9333"/>
    <cellStyle name="Comma 2 5 6 2 4" xfId="6685"/>
    <cellStyle name="Comma 2 5 6 3" xfId="1293"/>
    <cellStyle name="Comma 2 5 6 3 2" xfId="3993"/>
    <cellStyle name="Comma 2 5 6 3 2 2" xfId="9335"/>
    <cellStyle name="Comma 2 5 6 3 3" xfId="6687"/>
    <cellStyle name="Comma 2 5 6 4" xfId="1294"/>
    <cellStyle name="Comma 2 5 6 4 2" xfId="3994"/>
    <cellStyle name="Comma 2 5 6 4 2 2" xfId="9336"/>
    <cellStyle name="Comma 2 5 6 4 3" xfId="6688"/>
    <cellStyle name="Comma 2 5 6 5" xfId="3990"/>
    <cellStyle name="Comma 2 5 6 5 2" xfId="9332"/>
    <cellStyle name="Comma 2 5 6 6" xfId="6684"/>
    <cellStyle name="Comma 2 5 7" xfId="1295"/>
    <cellStyle name="Comma 2 5 7 2" xfId="1296"/>
    <cellStyle name="Comma 2 5 7 2 2" xfId="1297"/>
    <cellStyle name="Comma 2 5 7 2 2 2" xfId="3997"/>
    <cellStyle name="Comma 2 5 7 2 2 2 2" xfId="9339"/>
    <cellStyle name="Comma 2 5 7 2 2 3" xfId="6691"/>
    <cellStyle name="Comma 2 5 7 2 3" xfId="3996"/>
    <cellStyle name="Comma 2 5 7 2 3 2" xfId="9338"/>
    <cellStyle name="Comma 2 5 7 2 4" xfId="6690"/>
    <cellStyle name="Comma 2 5 7 3" xfId="1298"/>
    <cellStyle name="Comma 2 5 7 3 2" xfId="3998"/>
    <cellStyle name="Comma 2 5 7 3 2 2" xfId="9340"/>
    <cellStyle name="Comma 2 5 7 3 3" xfId="6692"/>
    <cellStyle name="Comma 2 5 7 4" xfId="1299"/>
    <cellStyle name="Comma 2 5 7 4 2" xfId="3999"/>
    <cellStyle name="Comma 2 5 7 4 2 2" xfId="9341"/>
    <cellStyle name="Comma 2 5 7 4 3" xfId="6693"/>
    <cellStyle name="Comma 2 5 7 5" xfId="3995"/>
    <cellStyle name="Comma 2 5 7 5 2" xfId="9337"/>
    <cellStyle name="Comma 2 5 7 6" xfId="6689"/>
    <cellStyle name="Comma 2 5 8" xfId="1300"/>
    <cellStyle name="Comma 2 5 8 2" xfId="1301"/>
    <cellStyle name="Comma 2 5 8 2 2" xfId="1302"/>
    <cellStyle name="Comma 2 5 8 2 2 2" xfId="4002"/>
    <cellStyle name="Comma 2 5 8 2 2 2 2" xfId="9344"/>
    <cellStyle name="Comma 2 5 8 2 2 3" xfId="6696"/>
    <cellStyle name="Comma 2 5 8 2 3" xfId="4001"/>
    <cellStyle name="Comma 2 5 8 2 3 2" xfId="9343"/>
    <cellStyle name="Comma 2 5 8 2 4" xfId="6695"/>
    <cellStyle name="Comma 2 5 8 3" xfId="1303"/>
    <cellStyle name="Comma 2 5 8 3 2" xfId="4003"/>
    <cellStyle name="Comma 2 5 8 3 2 2" xfId="9345"/>
    <cellStyle name="Comma 2 5 8 3 3" xfId="6697"/>
    <cellStyle name="Comma 2 5 8 4" xfId="1304"/>
    <cellStyle name="Comma 2 5 8 4 2" xfId="4004"/>
    <cellStyle name="Comma 2 5 8 4 2 2" xfId="9346"/>
    <cellStyle name="Comma 2 5 8 4 3" xfId="6698"/>
    <cellStyle name="Comma 2 5 8 5" xfId="4000"/>
    <cellStyle name="Comma 2 5 8 5 2" xfId="9342"/>
    <cellStyle name="Comma 2 5 8 6" xfId="6694"/>
    <cellStyle name="Comma 2 5 9" xfId="1305"/>
    <cellStyle name="Comma 2 5 9 2" xfId="1306"/>
    <cellStyle name="Comma 2 5 9 2 2" xfId="1307"/>
    <cellStyle name="Comma 2 5 9 2 2 2" xfId="4007"/>
    <cellStyle name="Comma 2 5 9 2 2 2 2" xfId="9349"/>
    <cellStyle name="Comma 2 5 9 2 2 3" xfId="6701"/>
    <cellStyle name="Comma 2 5 9 2 3" xfId="4006"/>
    <cellStyle name="Comma 2 5 9 2 3 2" xfId="9348"/>
    <cellStyle name="Comma 2 5 9 2 4" xfId="6700"/>
    <cellStyle name="Comma 2 5 9 3" xfId="1308"/>
    <cellStyle name="Comma 2 5 9 3 2" xfId="4008"/>
    <cellStyle name="Comma 2 5 9 3 2 2" xfId="9350"/>
    <cellStyle name="Comma 2 5 9 3 3" xfId="6702"/>
    <cellStyle name="Comma 2 5 9 4" xfId="1309"/>
    <cellStyle name="Comma 2 5 9 4 2" xfId="4009"/>
    <cellStyle name="Comma 2 5 9 4 2 2" xfId="9351"/>
    <cellStyle name="Comma 2 5 9 4 3" xfId="6703"/>
    <cellStyle name="Comma 2 5 9 5" xfId="4005"/>
    <cellStyle name="Comma 2 5 9 5 2" xfId="9347"/>
    <cellStyle name="Comma 2 5 9 6" xfId="6699"/>
    <cellStyle name="Comma 2 6" xfId="296"/>
    <cellStyle name="Comma 2 6 10" xfId="1311"/>
    <cellStyle name="Comma 2 6 10 2" xfId="4011"/>
    <cellStyle name="Comma 2 6 10 2 2" xfId="9353"/>
    <cellStyle name="Comma 2 6 10 3" xfId="6705"/>
    <cellStyle name="Comma 2 6 11" xfId="2809"/>
    <cellStyle name="Comma 2 6 11 2" xfId="5482"/>
    <cellStyle name="Comma 2 6 11 2 2" xfId="10817"/>
    <cellStyle name="Comma 2 6 11 3" xfId="8174"/>
    <cellStyle name="Comma 2 6 12" xfId="2868"/>
    <cellStyle name="Comma 2 6 12 2" xfId="5541"/>
    <cellStyle name="Comma 2 6 12 2 2" xfId="10871"/>
    <cellStyle name="Comma 2 6 12 3" xfId="8230"/>
    <cellStyle name="Comma 2 6 13" xfId="1310"/>
    <cellStyle name="Comma 2 6 13 2" xfId="4010"/>
    <cellStyle name="Comma 2 6 13 2 2" xfId="9352"/>
    <cellStyle name="Comma 2 6 13 3" xfId="6704"/>
    <cellStyle name="Comma 2 6 14" xfId="3003"/>
    <cellStyle name="Comma 2 6 14 2" xfId="8346"/>
    <cellStyle name="Comma 2 6 15" xfId="5698"/>
    <cellStyle name="Comma 2 6 2" xfId="350"/>
    <cellStyle name="Comma 2 6 2 10" xfId="2922"/>
    <cellStyle name="Comma 2 6 2 10 2" xfId="5595"/>
    <cellStyle name="Comma 2 6 2 10 2 2" xfId="10925"/>
    <cellStyle name="Comma 2 6 2 10 3" xfId="8284"/>
    <cellStyle name="Comma 2 6 2 11" xfId="1312"/>
    <cellStyle name="Comma 2 6 2 11 2" xfId="4012"/>
    <cellStyle name="Comma 2 6 2 11 2 2" xfId="9354"/>
    <cellStyle name="Comma 2 6 2 11 3" xfId="6706"/>
    <cellStyle name="Comma 2 6 2 12" xfId="3057"/>
    <cellStyle name="Comma 2 6 2 12 2" xfId="8400"/>
    <cellStyle name="Comma 2 6 2 13" xfId="5752"/>
    <cellStyle name="Comma 2 6 2 2" xfId="1313"/>
    <cellStyle name="Comma 2 6 2 2 2" xfId="1314"/>
    <cellStyle name="Comma 2 6 2 2 2 2" xfId="1315"/>
    <cellStyle name="Comma 2 6 2 2 2 2 2" xfId="4015"/>
    <cellStyle name="Comma 2 6 2 2 2 2 2 2" xfId="9357"/>
    <cellStyle name="Comma 2 6 2 2 2 2 3" xfId="6709"/>
    <cellStyle name="Comma 2 6 2 2 2 3" xfId="4014"/>
    <cellStyle name="Comma 2 6 2 2 2 3 2" xfId="9356"/>
    <cellStyle name="Comma 2 6 2 2 2 4" xfId="6708"/>
    <cellStyle name="Comma 2 6 2 2 3" xfId="1316"/>
    <cellStyle name="Comma 2 6 2 2 3 2" xfId="4016"/>
    <cellStyle name="Comma 2 6 2 2 3 2 2" xfId="9358"/>
    <cellStyle name="Comma 2 6 2 2 3 3" xfId="6710"/>
    <cellStyle name="Comma 2 6 2 2 4" xfId="1317"/>
    <cellStyle name="Comma 2 6 2 2 4 2" xfId="4017"/>
    <cellStyle name="Comma 2 6 2 2 4 2 2" xfId="9359"/>
    <cellStyle name="Comma 2 6 2 2 4 3" xfId="6711"/>
    <cellStyle name="Comma 2 6 2 2 5" xfId="4013"/>
    <cellStyle name="Comma 2 6 2 2 5 2" xfId="9355"/>
    <cellStyle name="Comma 2 6 2 2 6" xfId="6707"/>
    <cellStyle name="Comma 2 6 2 3" xfId="1318"/>
    <cellStyle name="Comma 2 6 2 3 2" xfId="1319"/>
    <cellStyle name="Comma 2 6 2 3 2 2" xfId="1320"/>
    <cellStyle name="Comma 2 6 2 3 2 2 2" xfId="4020"/>
    <cellStyle name="Comma 2 6 2 3 2 2 2 2" xfId="9362"/>
    <cellStyle name="Comma 2 6 2 3 2 2 3" xfId="6714"/>
    <cellStyle name="Comma 2 6 2 3 2 3" xfId="4019"/>
    <cellStyle name="Comma 2 6 2 3 2 3 2" xfId="9361"/>
    <cellStyle name="Comma 2 6 2 3 2 4" xfId="6713"/>
    <cellStyle name="Comma 2 6 2 3 3" xfId="1321"/>
    <cellStyle name="Comma 2 6 2 3 3 2" xfId="4021"/>
    <cellStyle name="Comma 2 6 2 3 3 2 2" xfId="9363"/>
    <cellStyle name="Comma 2 6 2 3 3 3" xfId="6715"/>
    <cellStyle name="Comma 2 6 2 3 4" xfId="1322"/>
    <cellStyle name="Comma 2 6 2 3 4 2" xfId="4022"/>
    <cellStyle name="Comma 2 6 2 3 4 2 2" xfId="9364"/>
    <cellStyle name="Comma 2 6 2 3 4 3" xfId="6716"/>
    <cellStyle name="Comma 2 6 2 3 5" xfId="4018"/>
    <cellStyle name="Comma 2 6 2 3 5 2" xfId="9360"/>
    <cellStyle name="Comma 2 6 2 3 6" xfId="6712"/>
    <cellStyle name="Comma 2 6 2 4" xfId="1323"/>
    <cellStyle name="Comma 2 6 2 4 2" xfId="1324"/>
    <cellStyle name="Comma 2 6 2 4 2 2" xfId="1325"/>
    <cellStyle name="Comma 2 6 2 4 2 2 2" xfId="4025"/>
    <cellStyle name="Comma 2 6 2 4 2 2 2 2" xfId="9367"/>
    <cellStyle name="Comma 2 6 2 4 2 2 3" xfId="6719"/>
    <cellStyle name="Comma 2 6 2 4 2 3" xfId="4024"/>
    <cellStyle name="Comma 2 6 2 4 2 3 2" xfId="9366"/>
    <cellStyle name="Comma 2 6 2 4 2 4" xfId="6718"/>
    <cellStyle name="Comma 2 6 2 4 3" xfId="1326"/>
    <cellStyle name="Comma 2 6 2 4 3 2" xfId="4026"/>
    <cellStyle name="Comma 2 6 2 4 3 2 2" xfId="9368"/>
    <cellStyle name="Comma 2 6 2 4 3 3" xfId="6720"/>
    <cellStyle name="Comma 2 6 2 4 4" xfId="1327"/>
    <cellStyle name="Comma 2 6 2 4 4 2" xfId="4027"/>
    <cellStyle name="Comma 2 6 2 4 4 2 2" xfId="9369"/>
    <cellStyle name="Comma 2 6 2 4 4 3" xfId="6721"/>
    <cellStyle name="Comma 2 6 2 4 5" xfId="4023"/>
    <cellStyle name="Comma 2 6 2 4 5 2" xfId="9365"/>
    <cellStyle name="Comma 2 6 2 4 6" xfId="6717"/>
    <cellStyle name="Comma 2 6 2 5" xfId="1328"/>
    <cellStyle name="Comma 2 6 2 5 2" xfId="1329"/>
    <cellStyle name="Comma 2 6 2 5 2 2" xfId="1330"/>
    <cellStyle name="Comma 2 6 2 5 2 2 2" xfId="4030"/>
    <cellStyle name="Comma 2 6 2 5 2 2 2 2" xfId="9372"/>
    <cellStyle name="Comma 2 6 2 5 2 2 3" xfId="6724"/>
    <cellStyle name="Comma 2 6 2 5 2 3" xfId="4029"/>
    <cellStyle name="Comma 2 6 2 5 2 3 2" xfId="9371"/>
    <cellStyle name="Comma 2 6 2 5 2 4" xfId="6723"/>
    <cellStyle name="Comma 2 6 2 5 3" xfId="1331"/>
    <cellStyle name="Comma 2 6 2 5 3 2" xfId="4031"/>
    <cellStyle name="Comma 2 6 2 5 3 2 2" xfId="9373"/>
    <cellStyle name="Comma 2 6 2 5 3 3" xfId="6725"/>
    <cellStyle name="Comma 2 6 2 5 4" xfId="1332"/>
    <cellStyle name="Comma 2 6 2 5 4 2" xfId="4032"/>
    <cellStyle name="Comma 2 6 2 5 4 2 2" xfId="9374"/>
    <cellStyle name="Comma 2 6 2 5 4 3" xfId="6726"/>
    <cellStyle name="Comma 2 6 2 5 5" xfId="4028"/>
    <cellStyle name="Comma 2 6 2 5 5 2" xfId="9370"/>
    <cellStyle name="Comma 2 6 2 5 6" xfId="6722"/>
    <cellStyle name="Comma 2 6 2 6" xfId="1333"/>
    <cellStyle name="Comma 2 6 2 6 2" xfId="1334"/>
    <cellStyle name="Comma 2 6 2 6 2 2" xfId="4034"/>
    <cellStyle name="Comma 2 6 2 6 2 2 2" xfId="9376"/>
    <cellStyle name="Comma 2 6 2 6 2 3" xfId="6728"/>
    <cellStyle name="Comma 2 6 2 6 3" xfId="1335"/>
    <cellStyle name="Comma 2 6 2 6 3 2" xfId="4035"/>
    <cellStyle name="Comma 2 6 2 6 3 2 2" xfId="9377"/>
    <cellStyle name="Comma 2 6 2 6 3 3" xfId="6729"/>
    <cellStyle name="Comma 2 6 2 6 4" xfId="4033"/>
    <cellStyle name="Comma 2 6 2 6 4 2" xfId="9375"/>
    <cellStyle name="Comma 2 6 2 6 5" xfId="6727"/>
    <cellStyle name="Comma 2 6 2 7" xfId="1336"/>
    <cellStyle name="Comma 2 6 2 7 2" xfId="1337"/>
    <cellStyle name="Comma 2 6 2 7 2 2" xfId="4037"/>
    <cellStyle name="Comma 2 6 2 7 2 2 2" xfId="9379"/>
    <cellStyle name="Comma 2 6 2 7 2 3" xfId="6731"/>
    <cellStyle name="Comma 2 6 2 7 3" xfId="4036"/>
    <cellStyle name="Comma 2 6 2 7 3 2" xfId="9378"/>
    <cellStyle name="Comma 2 6 2 7 4" xfId="6730"/>
    <cellStyle name="Comma 2 6 2 8" xfId="1338"/>
    <cellStyle name="Comma 2 6 2 8 2" xfId="4038"/>
    <cellStyle name="Comma 2 6 2 8 2 2" xfId="9380"/>
    <cellStyle name="Comma 2 6 2 8 3" xfId="6732"/>
    <cellStyle name="Comma 2 6 2 9" xfId="1339"/>
    <cellStyle name="Comma 2 6 2 9 2" xfId="4039"/>
    <cellStyle name="Comma 2 6 2 9 2 2" xfId="9381"/>
    <cellStyle name="Comma 2 6 2 9 3" xfId="6733"/>
    <cellStyle name="Comma 2 6 3" xfId="1340"/>
    <cellStyle name="Comma 2 6 3 2" xfId="1341"/>
    <cellStyle name="Comma 2 6 3 2 2" xfId="1342"/>
    <cellStyle name="Comma 2 6 3 2 2 2" xfId="4042"/>
    <cellStyle name="Comma 2 6 3 2 2 2 2" xfId="9384"/>
    <cellStyle name="Comma 2 6 3 2 2 3" xfId="6736"/>
    <cellStyle name="Comma 2 6 3 2 3" xfId="4041"/>
    <cellStyle name="Comma 2 6 3 2 3 2" xfId="9383"/>
    <cellStyle name="Comma 2 6 3 2 4" xfId="6735"/>
    <cellStyle name="Comma 2 6 3 3" xfId="1343"/>
    <cellStyle name="Comma 2 6 3 3 2" xfId="4043"/>
    <cellStyle name="Comma 2 6 3 3 2 2" xfId="9385"/>
    <cellStyle name="Comma 2 6 3 3 3" xfId="6737"/>
    <cellStyle name="Comma 2 6 3 4" xfId="1344"/>
    <cellStyle name="Comma 2 6 3 4 2" xfId="4044"/>
    <cellStyle name="Comma 2 6 3 4 2 2" xfId="9386"/>
    <cellStyle name="Comma 2 6 3 4 3" xfId="6738"/>
    <cellStyle name="Comma 2 6 3 5" xfId="4040"/>
    <cellStyle name="Comma 2 6 3 5 2" xfId="9382"/>
    <cellStyle name="Comma 2 6 3 6" xfId="6734"/>
    <cellStyle name="Comma 2 6 4" xfId="1345"/>
    <cellStyle name="Comma 2 6 4 2" xfId="1346"/>
    <cellStyle name="Comma 2 6 4 2 2" xfId="1347"/>
    <cellStyle name="Comma 2 6 4 2 2 2" xfId="4047"/>
    <cellStyle name="Comma 2 6 4 2 2 2 2" xfId="9389"/>
    <cellStyle name="Comma 2 6 4 2 2 3" xfId="6741"/>
    <cellStyle name="Comma 2 6 4 2 3" xfId="4046"/>
    <cellStyle name="Comma 2 6 4 2 3 2" xfId="9388"/>
    <cellStyle name="Comma 2 6 4 2 4" xfId="6740"/>
    <cellStyle name="Comma 2 6 4 3" xfId="1348"/>
    <cellStyle name="Comma 2 6 4 3 2" xfId="4048"/>
    <cellStyle name="Comma 2 6 4 3 2 2" xfId="9390"/>
    <cellStyle name="Comma 2 6 4 3 3" xfId="6742"/>
    <cellStyle name="Comma 2 6 4 4" xfId="1349"/>
    <cellStyle name="Comma 2 6 4 4 2" xfId="4049"/>
    <cellStyle name="Comma 2 6 4 4 2 2" xfId="9391"/>
    <cellStyle name="Comma 2 6 4 4 3" xfId="6743"/>
    <cellStyle name="Comma 2 6 4 5" xfId="4045"/>
    <cellStyle name="Comma 2 6 4 5 2" xfId="9387"/>
    <cellStyle name="Comma 2 6 4 6" xfId="6739"/>
    <cellStyle name="Comma 2 6 5" xfId="1350"/>
    <cellStyle name="Comma 2 6 5 2" xfId="1351"/>
    <cellStyle name="Comma 2 6 5 2 2" xfId="1352"/>
    <cellStyle name="Comma 2 6 5 2 2 2" xfId="4052"/>
    <cellStyle name="Comma 2 6 5 2 2 2 2" xfId="9394"/>
    <cellStyle name="Comma 2 6 5 2 2 3" xfId="6746"/>
    <cellStyle name="Comma 2 6 5 2 3" xfId="4051"/>
    <cellStyle name="Comma 2 6 5 2 3 2" xfId="9393"/>
    <cellStyle name="Comma 2 6 5 2 4" xfId="6745"/>
    <cellStyle name="Comma 2 6 5 3" xfId="1353"/>
    <cellStyle name="Comma 2 6 5 3 2" xfId="4053"/>
    <cellStyle name="Comma 2 6 5 3 2 2" xfId="9395"/>
    <cellStyle name="Comma 2 6 5 3 3" xfId="6747"/>
    <cellStyle name="Comma 2 6 5 4" xfId="1354"/>
    <cellStyle name="Comma 2 6 5 4 2" xfId="4054"/>
    <cellStyle name="Comma 2 6 5 4 2 2" xfId="9396"/>
    <cellStyle name="Comma 2 6 5 4 3" xfId="6748"/>
    <cellStyle name="Comma 2 6 5 5" xfId="4050"/>
    <cellStyle name="Comma 2 6 5 5 2" xfId="9392"/>
    <cellStyle name="Comma 2 6 5 6" xfId="6744"/>
    <cellStyle name="Comma 2 6 6" xfId="1355"/>
    <cellStyle name="Comma 2 6 6 2" xfId="1356"/>
    <cellStyle name="Comma 2 6 6 2 2" xfId="1357"/>
    <cellStyle name="Comma 2 6 6 2 2 2" xfId="4057"/>
    <cellStyle name="Comma 2 6 6 2 2 2 2" xfId="9399"/>
    <cellStyle name="Comma 2 6 6 2 2 3" xfId="6751"/>
    <cellStyle name="Comma 2 6 6 2 3" xfId="4056"/>
    <cellStyle name="Comma 2 6 6 2 3 2" xfId="9398"/>
    <cellStyle name="Comma 2 6 6 2 4" xfId="6750"/>
    <cellStyle name="Comma 2 6 6 3" xfId="1358"/>
    <cellStyle name="Comma 2 6 6 3 2" xfId="4058"/>
    <cellStyle name="Comma 2 6 6 3 2 2" xfId="9400"/>
    <cellStyle name="Comma 2 6 6 3 3" xfId="6752"/>
    <cellStyle name="Comma 2 6 6 4" xfId="1359"/>
    <cellStyle name="Comma 2 6 6 4 2" xfId="4059"/>
    <cellStyle name="Comma 2 6 6 4 2 2" xfId="9401"/>
    <cellStyle name="Comma 2 6 6 4 3" xfId="6753"/>
    <cellStyle name="Comma 2 6 6 5" xfId="4055"/>
    <cellStyle name="Comma 2 6 6 5 2" xfId="9397"/>
    <cellStyle name="Comma 2 6 6 6" xfId="6749"/>
    <cellStyle name="Comma 2 6 7" xfId="1360"/>
    <cellStyle name="Comma 2 6 7 2" xfId="1361"/>
    <cellStyle name="Comma 2 6 7 2 2" xfId="4061"/>
    <cellStyle name="Comma 2 6 7 2 2 2" xfId="9403"/>
    <cellStyle name="Comma 2 6 7 2 3" xfId="6755"/>
    <cellStyle name="Comma 2 6 7 3" xfId="1362"/>
    <cellStyle name="Comma 2 6 7 3 2" xfId="4062"/>
    <cellStyle name="Comma 2 6 7 3 2 2" xfId="9404"/>
    <cellStyle name="Comma 2 6 7 3 3" xfId="6756"/>
    <cellStyle name="Comma 2 6 7 4" xfId="4060"/>
    <cellStyle name="Comma 2 6 7 4 2" xfId="9402"/>
    <cellStyle name="Comma 2 6 7 5" xfId="6754"/>
    <cellStyle name="Comma 2 6 8" xfId="1363"/>
    <cellStyle name="Comma 2 6 8 2" xfId="1364"/>
    <cellStyle name="Comma 2 6 8 2 2" xfId="4064"/>
    <cellStyle name="Comma 2 6 8 2 2 2" xfId="9406"/>
    <cellStyle name="Comma 2 6 8 2 3" xfId="6758"/>
    <cellStyle name="Comma 2 6 8 3" xfId="4063"/>
    <cellStyle name="Comma 2 6 8 3 2" xfId="9405"/>
    <cellStyle name="Comma 2 6 8 4" xfId="6757"/>
    <cellStyle name="Comma 2 6 9" xfId="1365"/>
    <cellStyle name="Comma 2 6 9 2" xfId="4065"/>
    <cellStyle name="Comma 2 6 9 2 2" xfId="9407"/>
    <cellStyle name="Comma 2 6 9 3" xfId="6759"/>
    <cellStyle name="Comma 2 7" xfId="323"/>
    <cellStyle name="Comma 2 7 10" xfId="1367"/>
    <cellStyle name="Comma 2 7 10 2" xfId="4067"/>
    <cellStyle name="Comma 2 7 10 2 2" xfId="9409"/>
    <cellStyle name="Comma 2 7 10 3" xfId="6761"/>
    <cellStyle name="Comma 2 7 11" xfId="2895"/>
    <cellStyle name="Comma 2 7 11 2" xfId="5568"/>
    <cellStyle name="Comma 2 7 11 2 2" xfId="10898"/>
    <cellStyle name="Comma 2 7 11 3" xfId="8257"/>
    <cellStyle name="Comma 2 7 12" xfId="1366"/>
    <cellStyle name="Comma 2 7 12 2" xfId="4066"/>
    <cellStyle name="Comma 2 7 12 2 2" xfId="9408"/>
    <cellStyle name="Comma 2 7 12 3" xfId="6760"/>
    <cellStyle name="Comma 2 7 13" xfId="3030"/>
    <cellStyle name="Comma 2 7 13 2" xfId="8373"/>
    <cellStyle name="Comma 2 7 14" xfId="5725"/>
    <cellStyle name="Comma 2 7 2" xfId="1368"/>
    <cellStyle name="Comma 2 7 2 10" xfId="4068"/>
    <cellStyle name="Comma 2 7 2 10 2" xfId="9410"/>
    <cellStyle name="Comma 2 7 2 11" xfId="6762"/>
    <cellStyle name="Comma 2 7 2 2" xfId="1369"/>
    <cellStyle name="Comma 2 7 2 2 2" xfId="1370"/>
    <cellStyle name="Comma 2 7 2 2 2 2" xfId="1371"/>
    <cellStyle name="Comma 2 7 2 2 2 2 2" xfId="4071"/>
    <cellStyle name="Comma 2 7 2 2 2 2 2 2" xfId="9413"/>
    <cellStyle name="Comma 2 7 2 2 2 2 3" xfId="6765"/>
    <cellStyle name="Comma 2 7 2 2 2 3" xfId="4070"/>
    <cellStyle name="Comma 2 7 2 2 2 3 2" xfId="9412"/>
    <cellStyle name="Comma 2 7 2 2 2 4" xfId="6764"/>
    <cellStyle name="Comma 2 7 2 2 3" xfId="1372"/>
    <cellStyle name="Comma 2 7 2 2 3 2" xfId="4072"/>
    <cellStyle name="Comma 2 7 2 2 3 2 2" xfId="9414"/>
    <cellStyle name="Comma 2 7 2 2 3 3" xfId="6766"/>
    <cellStyle name="Comma 2 7 2 2 4" xfId="1373"/>
    <cellStyle name="Comma 2 7 2 2 4 2" xfId="4073"/>
    <cellStyle name="Comma 2 7 2 2 4 2 2" xfId="9415"/>
    <cellStyle name="Comma 2 7 2 2 4 3" xfId="6767"/>
    <cellStyle name="Comma 2 7 2 2 5" xfId="4069"/>
    <cellStyle name="Comma 2 7 2 2 5 2" xfId="9411"/>
    <cellStyle name="Comma 2 7 2 2 6" xfId="6763"/>
    <cellStyle name="Comma 2 7 2 3" xfId="1374"/>
    <cellStyle name="Comma 2 7 2 3 2" xfId="1375"/>
    <cellStyle name="Comma 2 7 2 3 2 2" xfId="1376"/>
    <cellStyle name="Comma 2 7 2 3 2 2 2" xfId="4076"/>
    <cellStyle name="Comma 2 7 2 3 2 2 2 2" xfId="9418"/>
    <cellStyle name="Comma 2 7 2 3 2 2 3" xfId="6770"/>
    <cellStyle name="Comma 2 7 2 3 2 3" xfId="4075"/>
    <cellStyle name="Comma 2 7 2 3 2 3 2" xfId="9417"/>
    <cellStyle name="Comma 2 7 2 3 2 4" xfId="6769"/>
    <cellStyle name="Comma 2 7 2 3 3" xfId="1377"/>
    <cellStyle name="Comma 2 7 2 3 3 2" xfId="4077"/>
    <cellStyle name="Comma 2 7 2 3 3 2 2" xfId="9419"/>
    <cellStyle name="Comma 2 7 2 3 3 3" xfId="6771"/>
    <cellStyle name="Comma 2 7 2 3 4" xfId="1378"/>
    <cellStyle name="Comma 2 7 2 3 4 2" xfId="4078"/>
    <cellStyle name="Comma 2 7 2 3 4 2 2" xfId="9420"/>
    <cellStyle name="Comma 2 7 2 3 4 3" xfId="6772"/>
    <cellStyle name="Comma 2 7 2 3 5" xfId="4074"/>
    <cellStyle name="Comma 2 7 2 3 5 2" xfId="9416"/>
    <cellStyle name="Comma 2 7 2 3 6" xfId="6768"/>
    <cellStyle name="Comma 2 7 2 4" xfId="1379"/>
    <cellStyle name="Comma 2 7 2 4 2" xfId="1380"/>
    <cellStyle name="Comma 2 7 2 4 2 2" xfId="1381"/>
    <cellStyle name="Comma 2 7 2 4 2 2 2" xfId="4081"/>
    <cellStyle name="Comma 2 7 2 4 2 2 2 2" xfId="9423"/>
    <cellStyle name="Comma 2 7 2 4 2 2 3" xfId="6775"/>
    <cellStyle name="Comma 2 7 2 4 2 3" xfId="4080"/>
    <cellStyle name="Comma 2 7 2 4 2 3 2" xfId="9422"/>
    <cellStyle name="Comma 2 7 2 4 2 4" xfId="6774"/>
    <cellStyle name="Comma 2 7 2 4 3" xfId="1382"/>
    <cellStyle name="Comma 2 7 2 4 3 2" xfId="4082"/>
    <cellStyle name="Comma 2 7 2 4 3 2 2" xfId="9424"/>
    <cellStyle name="Comma 2 7 2 4 3 3" xfId="6776"/>
    <cellStyle name="Comma 2 7 2 4 4" xfId="1383"/>
    <cellStyle name="Comma 2 7 2 4 4 2" xfId="4083"/>
    <cellStyle name="Comma 2 7 2 4 4 2 2" xfId="9425"/>
    <cellStyle name="Comma 2 7 2 4 4 3" xfId="6777"/>
    <cellStyle name="Comma 2 7 2 4 5" xfId="4079"/>
    <cellStyle name="Comma 2 7 2 4 5 2" xfId="9421"/>
    <cellStyle name="Comma 2 7 2 4 6" xfId="6773"/>
    <cellStyle name="Comma 2 7 2 5" xfId="1384"/>
    <cellStyle name="Comma 2 7 2 5 2" xfId="1385"/>
    <cellStyle name="Comma 2 7 2 5 2 2" xfId="1386"/>
    <cellStyle name="Comma 2 7 2 5 2 2 2" xfId="4086"/>
    <cellStyle name="Comma 2 7 2 5 2 2 2 2" xfId="9428"/>
    <cellStyle name="Comma 2 7 2 5 2 2 3" xfId="6780"/>
    <cellStyle name="Comma 2 7 2 5 2 3" xfId="4085"/>
    <cellStyle name="Comma 2 7 2 5 2 3 2" xfId="9427"/>
    <cellStyle name="Comma 2 7 2 5 2 4" xfId="6779"/>
    <cellStyle name="Comma 2 7 2 5 3" xfId="1387"/>
    <cellStyle name="Comma 2 7 2 5 3 2" xfId="4087"/>
    <cellStyle name="Comma 2 7 2 5 3 2 2" xfId="9429"/>
    <cellStyle name="Comma 2 7 2 5 3 3" xfId="6781"/>
    <cellStyle name="Comma 2 7 2 5 4" xfId="1388"/>
    <cellStyle name="Comma 2 7 2 5 4 2" xfId="4088"/>
    <cellStyle name="Comma 2 7 2 5 4 2 2" xfId="9430"/>
    <cellStyle name="Comma 2 7 2 5 4 3" xfId="6782"/>
    <cellStyle name="Comma 2 7 2 5 5" xfId="4084"/>
    <cellStyle name="Comma 2 7 2 5 5 2" xfId="9426"/>
    <cellStyle name="Comma 2 7 2 5 6" xfId="6778"/>
    <cellStyle name="Comma 2 7 2 6" xfId="1389"/>
    <cellStyle name="Comma 2 7 2 6 2" xfId="1390"/>
    <cellStyle name="Comma 2 7 2 6 2 2" xfId="4090"/>
    <cellStyle name="Comma 2 7 2 6 2 2 2" xfId="9432"/>
    <cellStyle name="Comma 2 7 2 6 2 3" xfId="6784"/>
    <cellStyle name="Comma 2 7 2 6 3" xfId="1391"/>
    <cellStyle name="Comma 2 7 2 6 3 2" xfId="4091"/>
    <cellStyle name="Comma 2 7 2 6 3 2 2" xfId="9433"/>
    <cellStyle name="Comma 2 7 2 6 3 3" xfId="6785"/>
    <cellStyle name="Comma 2 7 2 6 4" xfId="4089"/>
    <cellStyle name="Comma 2 7 2 6 4 2" xfId="9431"/>
    <cellStyle name="Comma 2 7 2 6 5" xfId="6783"/>
    <cellStyle name="Comma 2 7 2 7" xfId="1392"/>
    <cellStyle name="Comma 2 7 2 7 2" xfId="1393"/>
    <cellStyle name="Comma 2 7 2 7 2 2" xfId="4093"/>
    <cellStyle name="Comma 2 7 2 7 2 2 2" xfId="9435"/>
    <cellStyle name="Comma 2 7 2 7 2 3" xfId="6787"/>
    <cellStyle name="Comma 2 7 2 7 3" xfId="4092"/>
    <cellStyle name="Comma 2 7 2 7 3 2" xfId="9434"/>
    <cellStyle name="Comma 2 7 2 7 4" xfId="6786"/>
    <cellStyle name="Comma 2 7 2 8" xfId="1394"/>
    <cellStyle name="Comma 2 7 2 8 2" xfId="4094"/>
    <cellStyle name="Comma 2 7 2 8 2 2" xfId="9436"/>
    <cellStyle name="Comma 2 7 2 8 3" xfId="6788"/>
    <cellStyle name="Comma 2 7 2 9" xfId="1395"/>
    <cellStyle name="Comma 2 7 2 9 2" xfId="4095"/>
    <cellStyle name="Comma 2 7 2 9 2 2" xfId="9437"/>
    <cellStyle name="Comma 2 7 2 9 3" xfId="6789"/>
    <cellStyle name="Comma 2 7 3" xfId="1396"/>
    <cellStyle name="Comma 2 7 3 2" xfId="1397"/>
    <cellStyle name="Comma 2 7 3 2 2" xfId="1398"/>
    <cellStyle name="Comma 2 7 3 2 2 2" xfId="4098"/>
    <cellStyle name="Comma 2 7 3 2 2 2 2" xfId="9440"/>
    <cellStyle name="Comma 2 7 3 2 2 3" xfId="6792"/>
    <cellStyle name="Comma 2 7 3 2 3" xfId="4097"/>
    <cellStyle name="Comma 2 7 3 2 3 2" xfId="9439"/>
    <cellStyle name="Comma 2 7 3 2 4" xfId="6791"/>
    <cellStyle name="Comma 2 7 3 3" xfId="1399"/>
    <cellStyle name="Comma 2 7 3 3 2" xfId="4099"/>
    <cellStyle name="Comma 2 7 3 3 2 2" xfId="9441"/>
    <cellStyle name="Comma 2 7 3 3 3" xfId="6793"/>
    <cellStyle name="Comma 2 7 3 4" xfId="1400"/>
    <cellStyle name="Comma 2 7 3 4 2" xfId="4100"/>
    <cellStyle name="Comma 2 7 3 4 2 2" xfId="9442"/>
    <cellStyle name="Comma 2 7 3 4 3" xfId="6794"/>
    <cellStyle name="Comma 2 7 3 5" xfId="4096"/>
    <cellStyle name="Comma 2 7 3 5 2" xfId="9438"/>
    <cellStyle name="Comma 2 7 3 6" xfId="6790"/>
    <cellStyle name="Comma 2 7 4" xfId="1401"/>
    <cellStyle name="Comma 2 7 4 2" xfId="1402"/>
    <cellStyle name="Comma 2 7 4 2 2" xfId="1403"/>
    <cellStyle name="Comma 2 7 4 2 2 2" xfId="4103"/>
    <cellStyle name="Comma 2 7 4 2 2 2 2" xfId="9445"/>
    <cellStyle name="Comma 2 7 4 2 2 3" xfId="6797"/>
    <cellStyle name="Comma 2 7 4 2 3" xfId="4102"/>
    <cellStyle name="Comma 2 7 4 2 3 2" xfId="9444"/>
    <cellStyle name="Comma 2 7 4 2 4" xfId="6796"/>
    <cellStyle name="Comma 2 7 4 3" xfId="1404"/>
    <cellStyle name="Comma 2 7 4 3 2" xfId="4104"/>
    <cellStyle name="Comma 2 7 4 3 2 2" xfId="9446"/>
    <cellStyle name="Comma 2 7 4 3 3" xfId="6798"/>
    <cellStyle name="Comma 2 7 4 4" xfId="1405"/>
    <cellStyle name="Comma 2 7 4 4 2" xfId="4105"/>
    <cellStyle name="Comma 2 7 4 4 2 2" xfId="9447"/>
    <cellStyle name="Comma 2 7 4 4 3" xfId="6799"/>
    <cellStyle name="Comma 2 7 4 5" xfId="4101"/>
    <cellStyle name="Comma 2 7 4 5 2" xfId="9443"/>
    <cellStyle name="Comma 2 7 4 6" xfId="6795"/>
    <cellStyle name="Comma 2 7 5" xfId="1406"/>
    <cellStyle name="Comma 2 7 5 2" xfId="1407"/>
    <cellStyle name="Comma 2 7 5 2 2" xfId="1408"/>
    <cellStyle name="Comma 2 7 5 2 2 2" xfId="4108"/>
    <cellStyle name="Comma 2 7 5 2 2 2 2" xfId="9450"/>
    <cellStyle name="Comma 2 7 5 2 2 3" xfId="6802"/>
    <cellStyle name="Comma 2 7 5 2 3" xfId="4107"/>
    <cellStyle name="Comma 2 7 5 2 3 2" xfId="9449"/>
    <cellStyle name="Comma 2 7 5 2 4" xfId="6801"/>
    <cellStyle name="Comma 2 7 5 3" xfId="1409"/>
    <cellStyle name="Comma 2 7 5 3 2" xfId="4109"/>
    <cellStyle name="Comma 2 7 5 3 2 2" xfId="9451"/>
    <cellStyle name="Comma 2 7 5 3 3" xfId="6803"/>
    <cellStyle name="Comma 2 7 5 4" xfId="1410"/>
    <cellStyle name="Comma 2 7 5 4 2" xfId="4110"/>
    <cellStyle name="Comma 2 7 5 4 2 2" xfId="9452"/>
    <cellStyle name="Comma 2 7 5 4 3" xfId="6804"/>
    <cellStyle name="Comma 2 7 5 5" xfId="4106"/>
    <cellStyle name="Comma 2 7 5 5 2" xfId="9448"/>
    <cellStyle name="Comma 2 7 5 6" xfId="6800"/>
    <cellStyle name="Comma 2 7 6" xfId="1411"/>
    <cellStyle name="Comma 2 7 6 2" xfId="1412"/>
    <cellStyle name="Comma 2 7 6 2 2" xfId="1413"/>
    <cellStyle name="Comma 2 7 6 2 2 2" xfId="4113"/>
    <cellStyle name="Comma 2 7 6 2 2 2 2" xfId="9455"/>
    <cellStyle name="Comma 2 7 6 2 2 3" xfId="6807"/>
    <cellStyle name="Comma 2 7 6 2 3" xfId="4112"/>
    <cellStyle name="Comma 2 7 6 2 3 2" xfId="9454"/>
    <cellStyle name="Comma 2 7 6 2 4" xfId="6806"/>
    <cellStyle name="Comma 2 7 6 3" xfId="1414"/>
    <cellStyle name="Comma 2 7 6 3 2" xfId="4114"/>
    <cellStyle name="Comma 2 7 6 3 2 2" xfId="9456"/>
    <cellStyle name="Comma 2 7 6 3 3" xfId="6808"/>
    <cellStyle name="Comma 2 7 6 4" xfId="1415"/>
    <cellStyle name="Comma 2 7 6 4 2" xfId="4115"/>
    <cellStyle name="Comma 2 7 6 4 2 2" xfId="9457"/>
    <cellStyle name="Comma 2 7 6 4 3" xfId="6809"/>
    <cellStyle name="Comma 2 7 6 5" xfId="4111"/>
    <cellStyle name="Comma 2 7 6 5 2" xfId="9453"/>
    <cellStyle name="Comma 2 7 6 6" xfId="6805"/>
    <cellStyle name="Comma 2 7 7" xfId="1416"/>
    <cellStyle name="Comma 2 7 7 2" xfId="1417"/>
    <cellStyle name="Comma 2 7 7 2 2" xfId="4117"/>
    <cellStyle name="Comma 2 7 7 2 2 2" xfId="9459"/>
    <cellStyle name="Comma 2 7 7 2 3" xfId="6811"/>
    <cellStyle name="Comma 2 7 7 3" xfId="1418"/>
    <cellStyle name="Comma 2 7 7 3 2" xfId="4118"/>
    <cellStyle name="Comma 2 7 7 3 2 2" xfId="9460"/>
    <cellStyle name="Comma 2 7 7 3 3" xfId="6812"/>
    <cellStyle name="Comma 2 7 7 4" xfId="4116"/>
    <cellStyle name="Comma 2 7 7 4 2" xfId="9458"/>
    <cellStyle name="Comma 2 7 7 5" xfId="6810"/>
    <cellStyle name="Comma 2 7 8" xfId="1419"/>
    <cellStyle name="Comma 2 7 8 2" xfId="1420"/>
    <cellStyle name="Comma 2 7 8 2 2" xfId="4120"/>
    <cellStyle name="Comma 2 7 8 2 2 2" xfId="9462"/>
    <cellStyle name="Comma 2 7 8 2 3" xfId="6814"/>
    <cellStyle name="Comma 2 7 8 3" xfId="4119"/>
    <cellStyle name="Comma 2 7 8 3 2" xfId="9461"/>
    <cellStyle name="Comma 2 7 8 4" xfId="6813"/>
    <cellStyle name="Comma 2 7 9" xfId="1421"/>
    <cellStyle name="Comma 2 7 9 2" xfId="4121"/>
    <cellStyle name="Comma 2 7 9 2 2" xfId="9463"/>
    <cellStyle name="Comma 2 7 9 3" xfId="6815"/>
    <cellStyle name="Comma 2 8" xfId="1422"/>
    <cellStyle name="Comma 2 8 10" xfId="1423"/>
    <cellStyle name="Comma 2 8 10 2" xfId="4123"/>
    <cellStyle name="Comma 2 8 10 2 2" xfId="9465"/>
    <cellStyle name="Comma 2 8 10 3" xfId="6817"/>
    <cellStyle name="Comma 2 8 11" xfId="4122"/>
    <cellStyle name="Comma 2 8 11 2" xfId="9464"/>
    <cellStyle name="Comma 2 8 12" xfId="6816"/>
    <cellStyle name="Comma 2 8 2" xfId="1424"/>
    <cellStyle name="Comma 2 8 2 10" xfId="4124"/>
    <cellStyle name="Comma 2 8 2 10 2" xfId="9466"/>
    <cellStyle name="Comma 2 8 2 11" xfId="6818"/>
    <cellStyle name="Comma 2 8 2 2" xfId="1425"/>
    <cellStyle name="Comma 2 8 2 2 2" xfId="1426"/>
    <cellStyle name="Comma 2 8 2 2 2 2" xfId="1427"/>
    <cellStyle name="Comma 2 8 2 2 2 2 2" xfId="4127"/>
    <cellStyle name="Comma 2 8 2 2 2 2 2 2" xfId="9469"/>
    <cellStyle name="Comma 2 8 2 2 2 2 3" xfId="6821"/>
    <cellStyle name="Comma 2 8 2 2 2 3" xfId="4126"/>
    <cellStyle name="Comma 2 8 2 2 2 3 2" xfId="9468"/>
    <cellStyle name="Comma 2 8 2 2 2 4" xfId="6820"/>
    <cellStyle name="Comma 2 8 2 2 3" xfId="1428"/>
    <cellStyle name="Comma 2 8 2 2 3 2" xfId="4128"/>
    <cellStyle name="Comma 2 8 2 2 3 2 2" xfId="9470"/>
    <cellStyle name="Comma 2 8 2 2 3 3" xfId="6822"/>
    <cellStyle name="Comma 2 8 2 2 4" xfId="1429"/>
    <cellStyle name="Comma 2 8 2 2 4 2" xfId="4129"/>
    <cellStyle name="Comma 2 8 2 2 4 2 2" xfId="9471"/>
    <cellStyle name="Comma 2 8 2 2 4 3" xfId="6823"/>
    <cellStyle name="Comma 2 8 2 2 5" xfId="4125"/>
    <cellStyle name="Comma 2 8 2 2 5 2" xfId="9467"/>
    <cellStyle name="Comma 2 8 2 2 6" xfId="6819"/>
    <cellStyle name="Comma 2 8 2 3" xfId="1430"/>
    <cellStyle name="Comma 2 8 2 3 2" xfId="1431"/>
    <cellStyle name="Comma 2 8 2 3 2 2" xfId="1432"/>
    <cellStyle name="Comma 2 8 2 3 2 2 2" xfId="4132"/>
    <cellStyle name="Comma 2 8 2 3 2 2 2 2" xfId="9474"/>
    <cellStyle name="Comma 2 8 2 3 2 2 3" xfId="6826"/>
    <cellStyle name="Comma 2 8 2 3 2 3" xfId="4131"/>
    <cellStyle name="Comma 2 8 2 3 2 3 2" xfId="9473"/>
    <cellStyle name="Comma 2 8 2 3 2 4" xfId="6825"/>
    <cellStyle name="Comma 2 8 2 3 3" xfId="1433"/>
    <cellStyle name="Comma 2 8 2 3 3 2" xfId="4133"/>
    <cellStyle name="Comma 2 8 2 3 3 2 2" xfId="9475"/>
    <cellStyle name="Comma 2 8 2 3 3 3" xfId="6827"/>
    <cellStyle name="Comma 2 8 2 3 4" xfId="1434"/>
    <cellStyle name="Comma 2 8 2 3 4 2" xfId="4134"/>
    <cellStyle name="Comma 2 8 2 3 4 2 2" xfId="9476"/>
    <cellStyle name="Comma 2 8 2 3 4 3" xfId="6828"/>
    <cellStyle name="Comma 2 8 2 3 5" xfId="4130"/>
    <cellStyle name="Comma 2 8 2 3 5 2" xfId="9472"/>
    <cellStyle name="Comma 2 8 2 3 6" xfId="6824"/>
    <cellStyle name="Comma 2 8 2 4" xfId="1435"/>
    <cellStyle name="Comma 2 8 2 4 2" xfId="1436"/>
    <cellStyle name="Comma 2 8 2 4 2 2" xfId="1437"/>
    <cellStyle name="Comma 2 8 2 4 2 2 2" xfId="4137"/>
    <cellStyle name="Comma 2 8 2 4 2 2 2 2" xfId="9479"/>
    <cellStyle name="Comma 2 8 2 4 2 2 3" xfId="6831"/>
    <cellStyle name="Comma 2 8 2 4 2 3" xfId="4136"/>
    <cellStyle name="Comma 2 8 2 4 2 3 2" xfId="9478"/>
    <cellStyle name="Comma 2 8 2 4 2 4" xfId="6830"/>
    <cellStyle name="Comma 2 8 2 4 3" xfId="1438"/>
    <cellStyle name="Comma 2 8 2 4 3 2" xfId="4138"/>
    <cellStyle name="Comma 2 8 2 4 3 2 2" xfId="9480"/>
    <cellStyle name="Comma 2 8 2 4 3 3" xfId="6832"/>
    <cellStyle name="Comma 2 8 2 4 4" xfId="1439"/>
    <cellStyle name="Comma 2 8 2 4 4 2" xfId="4139"/>
    <cellStyle name="Comma 2 8 2 4 4 2 2" xfId="9481"/>
    <cellStyle name="Comma 2 8 2 4 4 3" xfId="6833"/>
    <cellStyle name="Comma 2 8 2 4 5" xfId="4135"/>
    <cellStyle name="Comma 2 8 2 4 5 2" xfId="9477"/>
    <cellStyle name="Comma 2 8 2 4 6" xfId="6829"/>
    <cellStyle name="Comma 2 8 2 5" xfId="1440"/>
    <cellStyle name="Comma 2 8 2 5 2" xfId="1441"/>
    <cellStyle name="Comma 2 8 2 5 2 2" xfId="1442"/>
    <cellStyle name="Comma 2 8 2 5 2 2 2" xfId="4142"/>
    <cellStyle name="Comma 2 8 2 5 2 2 2 2" xfId="9484"/>
    <cellStyle name="Comma 2 8 2 5 2 2 3" xfId="6836"/>
    <cellStyle name="Comma 2 8 2 5 2 3" xfId="4141"/>
    <cellStyle name="Comma 2 8 2 5 2 3 2" xfId="9483"/>
    <cellStyle name="Comma 2 8 2 5 2 4" xfId="6835"/>
    <cellStyle name="Comma 2 8 2 5 3" xfId="1443"/>
    <cellStyle name="Comma 2 8 2 5 3 2" xfId="4143"/>
    <cellStyle name="Comma 2 8 2 5 3 2 2" xfId="9485"/>
    <cellStyle name="Comma 2 8 2 5 3 3" xfId="6837"/>
    <cellStyle name="Comma 2 8 2 5 4" xfId="1444"/>
    <cellStyle name="Comma 2 8 2 5 4 2" xfId="4144"/>
    <cellStyle name="Comma 2 8 2 5 4 2 2" xfId="9486"/>
    <cellStyle name="Comma 2 8 2 5 4 3" xfId="6838"/>
    <cellStyle name="Comma 2 8 2 5 5" xfId="4140"/>
    <cellStyle name="Comma 2 8 2 5 5 2" xfId="9482"/>
    <cellStyle name="Comma 2 8 2 5 6" xfId="6834"/>
    <cellStyle name="Comma 2 8 2 6" xfId="1445"/>
    <cellStyle name="Comma 2 8 2 6 2" xfId="1446"/>
    <cellStyle name="Comma 2 8 2 6 2 2" xfId="4146"/>
    <cellStyle name="Comma 2 8 2 6 2 2 2" xfId="9488"/>
    <cellStyle name="Comma 2 8 2 6 2 3" xfId="6840"/>
    <cellStyle name="Comma 2 8 2 6 3" xfId="1447"/>
    <cellStyle name="Comma 2 8 2 6 3 2" xfId="4147"/>
    <cellStyle name="Comma 2 8 2 6 3 2 2" xfId="9489"/>
    <cellStyle name="Comma 2 8 2 6 3 3" xfId="6841"/>
    <cellStyle name="Comma 2 8 2 6 4" xfId="4145"/>
    <cellStyle name="Comma 2 8 2 6 4 2" xfId="9487"/>
    <cellStyle name="Comma 2 8 2 6 5" xfId="6839"/>
    <cellStyle name="Comma 2 8 2 7" xfId="1448"/>
    <cellStyle name="Comma 2 8 2 7 2" xfId="1449"/>
    <cellStyle name="Comma 2 8 2 7 2 2" xfId="4149"/>
    <cellStyle name="Comma 2 8 2 7 2 2 2" xfId="9491"/>
    <cellStyle name="Comma 2 8 2 7 2 3" xfId="6843"/>
    <cellStyle name="Comma 2 8 2 7 3" xfId="4148"/>
    <cellStyle name="Comma 2 8 2 7 3 2" xfId="9490"/>
    <cellStyle name="Comma 2 8 2 7 4" xfId="6842"/>
    <cellStyle name="Comma 2 8 2 8" xfId="1450"/>
    <cellStyle name="Comma 2 8 2 8 2" xfId="4150"/>
    <cellStyle name="Comma 2 8 2 8 2 2" xfId="9492"/>
    <cellStyle name="Comma 2 8 2 8 3" xfId="6844"/>
    <cellStyle name="Comma 2 8 2 9" xfId="1451"/>
    <cellStyle name="Comma 2 8 2 9 2" xfId="4151"/>
    <cellStyle name="Comma 2 8 2 9 2 2" xfId="9493"/>
    <cellStyle name="Comma 2 8 2 9 3" xfId="6845"/>
    <cellStyle name="Comma 2 8 3" xfId="1452"/>
    <cellStyle name="Comma 2 8 3 2" xfId="1453"/>
    <cellStyle name="Comma 2 8 3 2 2" xfId="1454"/>
    <cellStyle name="Comma 2 8 3 2 2 2" xfId="4154"/>
    <cellStyle name="Comma 2 8 3 2 2 2 2" xfId="9496"/>
    <cellStyle name="Comma 2 8 3 2 2 3" xfId="6848"/>
    <cellStyle name="Comma 2 8 3 2 3" xfId="4153"/>
    <cellStyle name="Comma 2 8 3 2 3 2" xfId="9495"/>
    <cellStyle name="Comma 2 8 3 2 4" xfId="6847"/>
    <cellStyle name="Comma 2 8 3 3" xfId="1455"/>
    <cellStyle name="Comma 2 8 3 3 2" xfId="4155"/>
    <cellStyle name="Comma 2 8 3 3 2 2" xfId="9497"/>
    <cellStyle name="Comma 2 8 3 3 3" xfId="6849"/>
    <cellStyle name="Comma 2 8 3 4" xfId="1456"/>
    <cellStyle name="Comma 2 8 3 4 2" xfId="4156"/>
    <cellStyle name="Comma 2 8 3 4 2 2" xfId="9498"/>
    <cellStyle name="Comma 2 8 3 4 3" xfId="6850"/>
    <cellStyle name="Comma 2 8 3 5" xfId="4152"/>
    <cellStyle name="Comma 2 8 3 5 2" xfId="9494"/>
    <cellStyle name="Comma 2 8 3 6" xfId="6846"/>
    <cellStyle name="Comma 2 8 4" xfId="1457"/>
    <cellStyle name="Comma 2 8 4 2" xfId="1458"/>
    <cellStyle name="Comma 2 8 4 2 2" xfId="1459"/>
    <cellStyle name="Comma 2 8 4 2 2 2" xfId="4159"/>
    <cellStyle name="Comma 2 8 4 2 2 2 2" xfId="9501"/>
    <cellStyle name="Comma 2 8 4 2 2 3" xfId="6853"/>
    <cellStyle name="Comma 2 8 4 2 3" xfId="4158"/>
    <cellStyle name="Comma 2 8 4 2 3 2" xfId="9500"/>
    <cellStyle name="Comma 2 8 4 2 4" xfId="6852"/>
    <cellStyle name="Comma 2 8 4 3" xfId="1460"/>
    <cellStyle name="Comma 2 8 4 3 2" xfId="4160"/>
    <cellStyle name="Comma 2 8 4 3 2 2" xfId="9502"/>
    <cellStyle name="Comma 2 8 4 3 3" xfId="6854"/>
    <cellStyle name="Comma 2 8 4 4" xfId="1461"/>
    <cellStyle name="Comma 2 8 4 4 2" xfId="4161"/>
    <cellStyle name="Comma 2 8 4 4 2 2" xfId="9503"/>
    <cellStyle name="Comma 2 8 4 4 3" xfId="6855"/>
    <cellStyle name="Comma 2 8 4 5" xfId="4157"/>
    <cellStyle name="Comma 2 8 4 5 2" xfId="9499"/>
    <cellStyle name="Comma 2 8 4 6" xfId="6851"/>
    <cellStyle name="Comma 2 8 5" xfId="1462"/>
    <cellStyle name="Comma 2 8 5 2" xfId="1463"/>
    <cellStyle name="Comma 2 8 5 2 2" xfId="1464"/>
    <cellStyle name="Comma 2 8 5 2 2 2" xfId="4164"/>
    <cellStyle name="Comma 2 8 5 2 2 2 2" xfId="9506"/>
    <cellStyle name="Comma 2 8 5 2 2 3" xfId="6858"/>
    <cellStyle name="Comma 2 8 5 2 3" xfId="4163"/>
    <cellStyle name="Comma 2 8 5 2 3 2" xfId="9505"/>
    <cellStyle name="Comma 2 8 5 2 4" xfId="6857"/>
    <cellStyle name="Comma 2 8 5 3" xfId="1465"/>
    <cellStyle name="Comma 2 8 5 3 2" xfId="4165"/>
    <cellStyle name="Comma 2 8 5 3 2 2" xfId="9507"/>
    <cellStyle name="Comma 2 8 5 3 3" xfId="6859"/>
    <cellStyle name="Comma 2 8 5 4" xfId="1466"/>
    <cellStyle name="Comma 2 8 5 4 2" xfId="4166"/>
    <cellStyle name="Comma 2 8 5 4 2 2" xfId="9508"/>
    <cellStyle name="Comma 2 8 5 4 3" xfId="6860"/>
    <cellStyle name="Comma 2 8 5 5" xfId="4162"/>
    <cellStyle name="Comma 2 8 5 5 2" xfId="9504"/>
    <cellStyle name="Comma 2 8 5 6" xfId="6856"/>
    <cellStyle name="Comma 2 8 6" xfId="1467"/>
    <cellStyle name="Comma 2 8 6 2" xfId="1468"/>
    <cellStyle name="Comma 2 8 6 2 2" xfId="1469"/>
    <cellStyle name="Comma 2 8 6 2 2 2" xfId="4169"/>
    <cellStyle name="Comma 2 8 6 2 2 2 2" xfId="9511"/>
    <cellStyle name="Comma 2 8 6 2 2 3" xfId="6863"/>
    <cellStyle name="Comma 2 8 6 2 3" xfId="4168"/>
    <cellStyle name="Comma 2 8 6 2 3 2" xfId="9510"/>
    <cellStyle name="Comma 2 8 6 2 4" xfId="6862"/>
    <cellStyle name="Comma 2 8 6 3" xfId="1470"/>
    <cellStyle name="Comma 2 8 6 3 2" xfId="4170"/>
    <cellStyle name="Comma 2 8 6 3 2 2" xfId="9512"/>
    <cellStyle name="Comma 2 8 6 3 3" xfId="6864"/>
    <cellStyle name="Comma 2 8 6 4" xfId="1471"/>
    <cellStyle name="Comma 2 8 6 4 2" xfId="4171"/>
    <cellStyle name="Comma 2 8 6 4 2 2" xfId="9513"/>
    <cellStyle name="Comma 2 8 6 4 3" xfId="6865"/>
    <cellStyle name="Comma 2 8 6 5" xfId="4167"/>
    <cellStyle name="Comma 2 8 6 5 2" xfId="9509"/>
    <cellStyle name="Comma 2 8 6 6" xfId="6861"/>
    <cellStyle name="Comma 2 8 7" xfId="1472"/>
    <cellStyle name="Comma 2 8 7 2" xfId="1473"/>
    <cellStyle name="Comma 2 8 7 2 2" xfId="4173"/>
    <cellStyle name="Comma 2 8 7 2 2 2" xfId="9515"/>
    <cellStyle name="Comma 2 8 7 2 3" xfId="6867"/>
    <cellStyle name="Comma 2 8 7 3" xfId="1474"/>
    <cellStyle name="Comma 2 8 7 3 2" xfId="4174"/>
    <cellStyle name="Comma 2 8 7 3 2 2" xfId="9516"/>
    <cellStyle name="Comma 2 8 7 3 3" xfId="6868"/>
    <cellStyle name="Comma 2 8 7 4" xfId="4172"/>
    <cellStyle name="Comma 2 8 7 4 2" xfId="9514"/>
    <cellStyle name="Comma 2 8 7 5" xfId="6866"/>
    <cellStyle name="Comma 2 8 8" xfId="1475"/>
    <cellStyle name="Comma 2 8 8 2" xfId="1476"/>
    <cellStyle name="Comma 2 8 8 2 2" xfId="4176"/>
    <cellStyle name="Comma 2 8 8 2 2 2" xfId="9518"/>
    <cellStyle name="Comma 2 8 8 2 3" xfId="6870"/>
    <cellStyle name="Comma 2 8 8 3" xfId="4175"/>
    <cellStyle name="Comma 2 8 8 3 2" xfId="9517"/>
    <cellStyle name="Comma 2 8 8 4" xfId="6869"/>
    <cellStyle name="Comma 2 8 9" xfId="1477"/>
    <cellStyle name="Comma 2 8 9 2" xfId="4177"/>
    <cellStyle name="Comma 2 8 9 2 2" xfId="9519"/>
    <cellStyle name="Comma 2 8 9 3" xfId="6871"/>
    <cellStyle name="Comma 2 9" xfId="1478"/>
    <cellStyle name="Comma 2 9 10" xfId="4178"/>
    <cellStyle name="Comma 2 9 10 2" xfId="9520"/>
    <cellStyle name="Comma 2 9 11" xfId="6872"/>
    <cellStyle name="Comma 2 9 2" xfId="1479"/>
    <cellStyle name="Comma 2 9 2 2" xfId="1480"/>
    <cellStyle name="Comma 2 9 2 2 2" xfId="1481"/>
    <cellStyle name="Comma 2 9 2 2 2 2" xfId="4181"/>
    <cellStyle name="Comma 2 9 2 2 2 2 2" xfId="9523"/>
    <cellStyle name="Comma 2 9 2 2 2 3" xfId="6875"/>
    <cellStyle name="Comma 2 9 2 2 3" xfId="4180"/>
    <cellStyle name="Comma 2 9 2 2 3 2" xfId="9522"/>
    <cellStyle name="Comma 2 9 2 2 4" xfId="6874"/>
    <cellStyle name="Comma 2 9 2 3" xfId="1482"/>
    <cellStyle name="Comma 2 9 2 3 2" xfId="4182"/>
    <cellStyle name="Comma 2 9 2 3 2 2" xfId="9524"/>
    <cellStyle name="Comma 2 9 2 3 3" xfId="6876"/>
    <cellStyle name="Comma 2 9 2 4" xfId="1483"/>
    <cellStyle name="Comma 2 9 2 4 2" xfId="4183"/>
    <cellStyle name="Comma 2 9 2 4 2 2" xfId="9525"/>
    <cellStyle name="Comma 2 9 2 4 3" xfId="6877"/>
    <cellStyle name="Comma 2 9 2 5" xfId="4179"/>
    <cellStyle name="Comma 2 9 2 5 2" xfId="9521"/>
    <cellStyle name="Comma 2 9 2 6" xfId="6873"/>
    <cellStyle name="Comma 2 9 3" xfId="1484"/>
    <cellStyle name="Comma 2 9 3 2" xfId="1485"/>
    <cellStyle name="Comma 2 9 3 2 2" xfId="1486"/>
    <cellStyle name="Comma 2 9 3 2 2 2" xfId="4186"/>
    <cellStyle name="Comma 2 9 3 2 2 2 2" xfId="9528"/>
    <cellStyle name="Comma 2 9 3 2 2 3" xfId="6880"/>
    <cellStyle name="Comma 2 9 3 2 3" xfId="4185"/>
    <cellStyle name="Comma 2 9 3 2 3 2" xfId="9527"/>
    <cellStyle name="Comma 2 9 3 2 4" xfId="6879"/>
    <cellStyle name="Comma 2 9 3 3" xfId="1487"/>
    <cellStyle name="Comma 2 9 3 3 2" xfId="4187"/>
    <cellStyle name="Comma 2 9 3 3 2 2" xfId="9529"/>
    <cellStyle name="Comma 2 9 3 3 3" xfId="6881"/>
    <cellStyle name="Comma 2 9 3 4" xfId="1488"/>
    <cellStyle name="Comma 2 9 3 4 2" xfId="4188"/>
    <cellStyle name="Comma 2 9 3 4 2 2" xfId="9530"/>
    <cellStyle name="Comma 2 9 3 4 3" xfId="6882"/>
    <cellStyle name="Comma 2 9 3 5" xfId="4184"/>
    <cellStyle name="Comma 2 9 3 5 2" xfId="9526"/>
    <cellStyle name="Comma 2 9 3 6" xfId="6878"/>
    <cellStyle name="Comma 2 9 4" xfId="1489"/>
    <cellStyle name="Comma 2 9 4 2" xfId="1490"/>
    <cellStyle name="Comma 2 9 4 2 2" xfId="1491"/>
    <cellStyle name="Comma 2 9 4 2 2 2" xfId="4191"/>
    <cellStyle name="Comma 2 9 4 2 2 2 2" xfId="9533"/>
    <cellStyle name="Comma 2 9 4 2 2 3" xfId="6885"/>
    <cellStyle name="Comma 2 9 4 2 3" xfId="4190"/>
    <cellStyle name="Comma 2 9 4 2 3 2" xfId="9532"/>
    <cellStyle name="Comma 2 9 4 2 4" xfId="6884"/>
    <cellStyle name="Comma 2 9 4 3" xfId="1492"/>
    <cellStyle name="Comma 2 9 4 3 2" xfId="4192"/>
    <cellStyle name="Comma 2 9 4 3 2 2" xfId="9534"/>
    <cellStyle name="Comma 2 9 4 3 3" xfId="6886"/>
    <cellStyle name="Comma 2 9 4 4" xfId="1493"/>
    <cellStyle name="Comma 2 9 4 4 2" xfId="4193"/>
    <cellStyle name="Comma 2 9 4 4 2 2" xfId="9535"/>
    <cellStyle name="Comma 2 9 4 4 3" xfId="6887"/>
    <cellStyle name="Comma 2 9 4 5" xfId="4189"/>
    <cellStyle name="Comma 2 9 4 5 2" xfId="9531"/>
    <cellStyle name="Comma 2 9 4 6" xfId="6883"/>
    <cellStyle name="Comma 2 9 5" xfId="1494"/>
    <cellStyle name="Comma 2 9 5 2" xfId="1495"/>
    <cellStyle name="Comma 2 9 5 2 2" xfId="1496"/>
    <cellStyle name="Comma 2 9 5 2 2 2" xfId="4196"/>
    <cellStyle name="Comma 2 9 5 2 2 2 2" xfId="9538"/>
    <cellStyle name="Comma 2 9 5 2 2 3" xfId="6890"/>
    <cellStyle name="Comma 2 9 5 2 3" xfId="4195"/>
    <cellStyle name="Comma 2 9 5 2 3 2" xfId="9537"/>
    <cellStyle name="Comma 2 9 5 2 4" xfId="6889"/>
    <cellStyle name="Comma 2 9 5 3" xfId="1497"/>
    <cellStyle name="Comma 2 9 5 3 2" xfId="4197"/>
    <cellStyle name="Comma 2 9 5 3 2 2" xfId="9539"/>
    <cellStyle name="Comma 2 9 5 3 3" xfId="6891"/>
    <cellStyle name="Comma 2 9 5 4" xfId="1498"/>
    <cellStyle name="Comma 2 9 5 4 2" xfId="4198"/>
    <cellStyle name="Comma 2 9 5 4 2 2" xfId="9540"/>
    <cellStyle name="Comma 2 9 5 4 3" xfId="6892"/>
    <cellStyle name="Comma 2 9 5 5" xfId="4194"/>
    <cellStyle name="Comma 2 9 5 5 2" xfId="9536"/>
    <cellStyle name="Comma 2 9 5 6" xfId="6888"/>
    <cellStyle name="Comma 2 9 6" xfId="1499"/>
    <cellStyle name="Comma 2 9 6 2" xfId="1500"/>
    <cellStyle name="Comma 2 9 6 2 2" xfId="4200"/>
    <cellStyle name="Comma 2 9 6 2 2 2" xfId="9542"/>
    <cellStyle name="Comma 2 9 6 2 3" xfId="6894"/>
    <cellStyle name="Comma 2 9 6 3" xfId="1501"/>
    <cellStyle name="Comma 2 9 6 3 2" xfId="4201"/>
    <cellStyle name="Comma 2 9 6 3 2 2" xfId="9543"/>
    <cellStyle name="Comma 2 9 6 3 3" xfId="6895"/>
    <cellStyle name="Comma 2 9 6 4" xfId="4199"/>
    <cellStyle name="Comma 2 9 6 4 2" xfId="9541"/>
    <cellStyle name="Comma 2 9 6 5" xfId="6893"/>
    <cellStyle name="Comma 2 9 7" xfId="1502"/>
    <cellStyle name="Comma 2 9 7 2" xfId="1503"/>
    <cellStyle name="Comma 2 9 7 2 2" xfId="4203"/>
    <cellStyle name="Comma 2 9 7 2 2 2" xfId="9545"/>
    <cellStyle name="Comma 2 9 7 2 3" xfId="6897"/>
    <cellStyle name="Comma 2 9 7 3" xfId="4202"/>
    <cellStyle name="Comma 2 9 7 3 2" xfId="9544"/>
    <cellStyle name="Comma 2 9 7 4" xfId="6896"/>
    <cellStyle name="Comma 2 9 8" xfId="1504"/>
    <cellStyle name="Comma 2 9 8 2" xfId="4204"/>
    <cellStyle name="Comma 2 9 8 2 2" xfId="9546"/>
    <cellStyle name="Comma 2 9 8 3" xfId="6898"/>
    <cellStyle name="Comma 2 9 9" xfId="1505"/>
    <cellStyle name="Comma 2 9 9 2" xfId="4205"/>
    <cellStyle name="Comma 2 9 9 2 2" xfId="9547"/>
    <cellStyle name="Comma 2 9 9 3" xfId="6899"/>
    <cellStyle name="Comma 3" xfId="76"/>
    <cellStyle name="Comma 3 10" xfId="1507"/>
    <cellStyle name="Comma 3 10 2" xfId="1508"/>
    <cellStyle name="Comma 3 10 2 2" xfId="4208"/>
    <cellStyle name="Comma 3 10 2 2 2" xfId="9550"/>
    <cellStyle name="Comma 3 10 2 3" xfId="6902"/>
    <cellStyle name="Comma 3 10 3" xfId="1509"/>
    <cellStyle name="Comma 3 10 3 2" xfId="4209"/>
    <cellStyle name="Comma 3 10 3 2 2" xfId="9551"/>
    <cellStyle name="Comma 3 10 3 3" xfId="6903"/>
    <cellStyle name="Comma 3 10 4" xfId="4207"/>
    <cellStyle name="Comma 3 10 4 2" xfId="9549"/>
    <cellStyle name="Comma 3 10 5" xfId="6901"/>
    <cellStyle name="Comma 3 11" xfId="1510"/>
    <cellStyle name="Comma 3 11 2" xfId="1511"/>
    <cellStyle name="Comma 3 11 2 2" xfId="4211"/>
    <cellStyle name="Comma 3 11 2 2 2" xfId="9553"/>
    <cellStyle name="Comma 3 11 2 3" xfId="6905"/>
    <cellStyle name="Comma 3 11 3" xfId="4210"/>
    <cellStyle name="Comma 3 11 3 2" xfId="9552"/>
    <cellStyle name="Comma 3 11 4" xfId="6904"/>
    <cellStyle name="Comma 3 12" xfId="1512"/>
    <cellStyle name="Comma 3 12 2" xfId="4212"/>
    <cellStyle name="Comma 3 12 2 2" xfId="9554"/>
    <cellStyle name="Comma 3 12 3" xfId="6906"/>
    <cellStyle name="Comma 3 13" xfId="1513"/>
    <cellStyle name="Comma 3 13 2" xfId="4213"/>
    <cellStyle name="Comma 3 13 2 2" xfId="9555"/>
    <cellStyle name="Comma 3 13 3" xfId="6907"/>
    <cellStyle name="Comma 3 14" xfId="1514"/>
    <cellStyle name="Comma 3 14 2" xfId="4214"/>
    <cellStyle name="Comma 3 14 2 2" xfId="9556"/>
    <cellStyle name="Comma 3 14 3" xfId="6908"/>
    <cellStyle name="Comma 3 15" xfId="2787"/>
    <cellStyle name="Comma 3 15 2" xfId="5460"/>
    <cellStyle name="Comma 3 15 2 2" xfId="10796"/>
    <cellStyle name="Comma 3 15 3" xfId="8153"/>
    <cellStyle name="Comma 3 16" xfId="2847"/>
    <cellStyle name="Comma 3 16 2" xfId="5520"/>
    <cellStyle name="Comma 3 16 2 2" xfId="10850"/>
    <cellStyle name="Comma 3 16 3" xfId="8209"/>
    <cellStyle name="Comma 3 17" xfId="1506"/>
    <cellStyle name="Comma 3 17 2" xfId="4206"/>
    <cellStyle name="Comma 3 17 2 2" xfId="9548"/>
    <cellStyle name="Comma 3 17 3" xfId="6900"/>
    <cellStyle name="Comma 3 18" xfId="273"/>
    <cellStyle name="Comma 3 18 2" xfId="2980"/>
    <cellStyle name="Comma 3 18 2 2" xfId="8325"/>
    <cellStyle name="Comma 3 18 3" xfId="5676"/>
    <cellStyle name="Comma 3 19" xfId="2952"/>
    <cellStyle name="Comma 3 19 2" xfId="8313"/>
    <cellStyle name="Comma 3 2" xfId="120"/>
    <cellStyle name="Comma 3 2 10" xfId="1516"/>
    <cellStyle name="Comma 3 2 10 2" xfId="4216"/>
    <cellStyle name="Comma 3 2 10 2 2" xfId="9558"/>
    <cellStyle name="Comma 3 2 10 3" xfId="6910"/>
    <cellStyle name="Comma 3 2 11" xfId="2800"/>
    <cellStyle name="Comma 3 2 11 2" xfId="5473"/>
    <cellStyle name="Comma 3 2 11 2 2" xfId="10809"/>
    <cellStyle name="Comma 3 2 11 3" xfId="8166"/>
    <cellStyle name="Comma 3 2 12" xfId="2860"/>
    <cellStyle name="Comma 3 2 12 2" xfId="5533"/>
    <cellStyle name="Comma 3 2 12 2 2" xfId="10863"/>
    <cellStyle name="Comma 3 2 12 3" xfId="8222"/>
    <cellStyle name="Comma 3 2 13" xfId="1515"/>
    <cellStyle name="Comma 3 2 13 2" xfId="4215"/>
    <cellStyle name="Comma 3 2 13 2 2" xfId="9557"/>
    <cellStyle name="Comma 3 2 13 3" xfId="6909"/>
    <cellStyle name="Comma 3 2 14" xfId="286"/>
    <cellStyle name="Comma 3 2 14 2" xfId="2993"/>
    <cellStyle name="Comma 3 2 14 2 2" xfId="8338"/>
    <cellStyle name="Comma 3 2 14 3" xfId="5689"/>
    <cellStyle name="Comma 3 2 15" xfId="2953"/>
    <cellStyle name="Comma 3 2 15 2" xfId="8314"/>
    <cellStyle name="Comma 3 2 16" xfId="5653"/>
    <cellStyle name="Comma 3 2 17" xfId="8135"/>
    <cellStyle name="Comma 3 2 18" xfId="10788"/>
    <cellStyle name="Comma 3 2 19" xfId="10955"/>
    <cellStyle name="Comma 3 2 2" xfId="121"/>
    <cellStyle name="Comma 3 2 2 10" xfId="2828"/>
    <cellStyle name="Comma 3 2 2 10 2" xfId="5501"/>
    <cellStyle name="Comma 3 2 2 10 2 2" xfId="10836"/>
    <cellStyle name="Comma 3 2 2 10 3" xfId="8193"/>
    <cellStyle name="Comma 3 2 2 11" xfId="2887"/>
    <cellStyle name="Comma 3 2 2 11 2" xfId="5560"/>
    <cellStyle name="Comma 3 2 2 11 2 2" xfId="10890"/>
    <cellStyle name="Comma 3 2 2 11 3" xfId="8249"/>
    <cellStyle name="Comma 3 2 2 12" xfId="1517"/>
    <cellStyle name="Comma 3 2 2 12 2" xfId="4217"/>
    <cellStyle name="Comma 3 2 2 12 2 2" xfId="9559"/>
    <cellStyle name="Comma 3 2 2 12 3" xfId="6911"/>
    <cellStyle name="Comma 3 2 2 13" xfId="3022"/>
    <cellStyle name="Comma 3 2 2 13 2" xfId="8365"/>
    <cellStyle name="Comma 3 2 2 14" xfId="5717"/>
    <cellStyle name="Comma 3 2 2 15" xfId="11014"/>
    <cellStyle name="Comma 3 2 2 16" xfId="11017"/>
    <cellStyle name="Comma 3 2 2 17" xfId="315"/>
    <cellStyle name="Comma 3 2 2 2" xfId="369"/>
    <cellStyle name="Comma 3 2 2 2 2" xfId="1519"/>
    <cellStyle name="Comma 3 2 2 2 2 2" xfId="1520"/>
    <cellStyle name="Comma 3 2 2 2 2 2 2" xfId="4220"/>
    <cellStyle name="Comma 3 2 2 2 2 2 2 2" xfId="9562"/>
    <cellStyle name="Comma 3 2 2 2 2 2 3" xfId="6914"/>
    <cellStyle name="Comma 3 2 2 2 2 3" xfId="4219"/>
    <cellStyle name="Comma 3 2 2 2 2 3 2" xfId="9561"/>
    <cellStyle name="Comma 3 2 2 2 2 4" xfId="6913"/>
    <cellStyle name="Comma 3 2 2 2 3" xfId="1521"/>
    <cellStyle name="Comma 3 2 2 2 3 2" xfId="4221"/>
    <cellStyle name="Comma 3 2 2 2 3 2 2" xfId="9563"/>
    <cellStyle name="Comma 3 2 2 2 3 3" xfId="6915"/>
    <cellStyle name="Comma 3 2 2 2 4" xfId="1522"/>
    <cellStyle name="Comma 3 2 2 2 4 2" xfId="4222"/>
    <cellStyle name="Comma 3 2 2 2 4 2 2" xfId="9564"/>
    <cellStyle name="Comma 3 2 2 2 4 3" xfId="6916"/>
    <cellStyle name="Comma 3 2 2 2 5" xfId="2941"/>
    <cellStyle name="Comma 3 2 2 2 5 2" xfId="5614"/>
    <cellStyle name="Comma 3 2 2 2 5 2 2" xfId="10944"/>
    <cellStyle name="Comma 3 2 2 2 5 3" xfId="8303"/>
    <cellStyle name="Comma 3 2 2 2 6" xfId="1518"/>
    <cellStyle name="Comma 3 2 2 2 6 2" xfId="4218"/>
    <cellStyle name="Comma 3 2 2 2 6 2 2" xfId="9560"/>
    <cellStyle name="Comma 3 2 2 2 6 3" xfId="6912"/>
    <cellStyle name="Comma 3 2 2 2 7" xfId="3076"/>
    <cellStyle name="Comma 3 2 2 2 7 2" xfId="8419"/>
    <cellStyle name="Comma 3 2 2 2 8" xfId="5771"/>
    <cellStyle name="Comma 3 2 2 3" xfId="1523"/>
    <cellStyle name="Comma 3 2 2 3 2" xfId="1524"/>
    <cellStyle name="Comma 3 2 2 3 2 2" xfId="1525"/>
    <cellStyle name="Comma 3 2 2 3 2 2 2" xfId="4225"/>
    <cellStyle name="Comma 3 2 2 3 2 2 2 2" xfId="9567"/>
    <cellStyle name="Comma 3 2 2 3 2 2 3" xfId="6919"/>
    <cellStyle name="Comma 3 2 2 3 2 3" xfId="4224"/>
    <cellStyle name="Comma 3 2 2 3 2 3 2" xfId="9566"/>
    <cellStyle name="Comma 3 2 2 3 2 4" xfId="6918"/>
    <cellStyle name="Comma 3 2 2 3 3" xfId="1526"/>
    <cellStyle name="Comma 3 2 2 3 3 2" xfId="4226"/>
    <cellStyle name="Comma 3 2 2 3 3 2 2" xfId="9568"/>
    <cellStyle name="Comma 3 2 2 3 3 3" xfId="6920"/>
    <cellStyle name="Comma 3 2 2 3 4" xfId="1527"/>
    <cellStyle name="Comma 3 2 2 3 4 2" xfId="4227"/>
    <cellStyle name="Comma 3 2 2 3 4 2 2" xfId="9569"/>
    <cellStyle name="Comma 3 2 2 3 4 3" xfId="6921"/>
    <cellStyle name="Comma 3 2 2 3 5" xfId="4223"/>
    <cellStyle name="Comma 3 2 2 3 5 2" xfId="9565"/>
    <cellStyle name="Comma 3 2 2 3 6" xfId="6917"/>
    <cellStyle name="Comma 3 2 2 4" xfId="1528"/>
    <cellStyle name="Comma 3 2 2 4 2" xfId="1529"/>
    <cellStyle name="Comma 3 2 2 4 2 2" xfId="1530"/>
    <cellStyle name="Comma 3 2 2 4 2 2 2" xfId="4230"/>
    <cellStyle name="Comma 3 2 2 4 2 2 2 2" xfId="9572"/>
    <cellStyle name="Comma 3 2 2 4 2 2 3" xfId="6924"/>
    <cellStyle name="Comma 3 2 2 4 2 3" xfId="4229"/>
    <cellStyle name="Comma 3 2 2 4 2 3 2" xfId="9571"/>
    <cellStyle name="Comma 3 2 2 4 2 4" xfId="6923"/>
    <cellStyle name="Comma 3 2 2 4 3" xfId="1531"/>
    <cellStyle name="Comma 3 2 2 4 3 2" xfId="4231"/>
    <cellStyle name="Comma 3 2 2 4 3 2 2" xfId="9573"/>
    <cellStyle name="Comma 3 2 2 4 3 3" xfId="6925"/>
    <cellStyle name="Comma 3 2 2 4 4" xfId="1532"/>
    <cellStyle name="Comma 3 2 2 4 4 2" xfId="4232"/>
    <cellStyle name="Comma 3 2 2 4 4 2 2" xfId="9574"/>
    <cellStyle name="Comma 3 2 2 4 4 3" xfId="6926"/>
    <cellStyle name="Comma 3 2 2 4 5" xfId="4228"/>
    <cellStyle name="Comma 3 2 2 4 5 2" xfId="9570"/>
    <cellStyle name="Comma 3 2 2 4 6" xfId="6922"/>
    <cellStyle name="Comma 3 2 2 5" xfId="1533"/>
    <cellStyle name="Comma 3 2 2 5 2" xfId="1534"/>
    <cellStyle name="Comma 3 2 2 5 2 2" xfId="1535"/>
    <cellStyle name="Comma 3 2 2 5 2 2 2" xfId="4235"/>
    <cellStyle name="Comma 3 2 2 5 2 2 2 2" xfId="9577"/>
    <cellStyle name="Comma 3 2 2 5 2 2 3" xfId="6929"/>
    <cellStyle name="Comma 3 2 2 5 2 3" xfId="4234"/>
    <cellStyle name="Comma 3 2 2 5 2 3 2" xfId="9576"/>
    <cellStyle name="Comma 3 2 2 5 2 4" xfId="6928"/>
    <cellStyle name="Comma 3 2 2 5 3" xfId="1536"/>
    <cellStyle name="Comma 3 2 2 5 3 2" xfId="4236"/>
    <cellStyle name="Comma 3 2 2 5 3 2 2" xfId="9578"/>
    <cellStyle name="Comma 3 2 2 5 3 3" xfId="6930"/>
    <cellStyle name="Comma 3 2 2 5 4" xfId="1537"/>
    <cellStyle name="Comma 3 2 2 5 4 2" xfId="4237"/>
    <cellStyle name="Comma 3 2 2 5 4 2 2" xfId="9579"/>
    <cellStyle name="Comma 3 2 2 5 4 3" xfId="6931"/>
    <cellStyle name="Comma 3 2 2 5 5" xfId="4233"/>
    <cellStyle name="Comma 3 2 2 5 5 2" xfId="9575"/>
    <cellStyle name="Comma 3 2 2 5 6" xfId="6927"/>
    <cellStyle name="Comma 3 2 2 6" xfId="1538"/>
    <cellStyle name="Comma 3 2 2 6 2" xfId="1539"/>
    <cellStyle name="Comma 3 2 2 6 2 2" xfId="4239"/>
    <cellStyle name="Comma 3 2 2 6 2 2 2" xfId="9581"/>
    <cellStyle name="Comma 3 2 2 6 2 3" xfId="6933"/>
    <cellStyle name="Comma 3 2 2 6 3" xfId="1540"/>
    <cellStyle name="Comma 3 2 2 6 3 2" xfId="4240"/>
    <cellStyle name="Comma 3 2 2 6 3 2 2" xfId="9582"/>
    <cellStyle name="Comma 3 2 2 6 3 3" xfId="6934"/>
    <cellStyle name="Comma 3 2 2 6 4" xfId="4238"/>
    <cellStyle name="Comma 3 2 2 6 4 2" xfId="9580"/>
    <cellStyle name="Comma 3 2 2 6 5" xfId="6932"/>
    <cellStyle name="Comma 3 2 2 7" xfId="1541"/>
    <cellStyle name="Comma 3 2 2 7 2" xfId="1542"/>
    <cellStyle name="Comma 3 2 2 7 2 2" xfId="4242"/>
    <cellStyle name="Comma 3 2 2 7 2 2 2" xfId="9584"/>
    <cellStyle name="Comma 3 2 2 7 2 3" xfId="6936"/>
    <cellStyle name="Comma 3 2 2 7 3" xfId="4241"/>
    <cellStyle name="Comma 3 2 2 7 3 2" xfId="9583"/>
    <cellStyle name="Comma 3 2 2 7 4" xfId="6935"/>
    <cellStyle name="Comma 3 2 2 8" xfId="1543"/>
    <cellStyle name="Comma 3 2 2 8 2" xfId="4243"/>
    <cellStyle name="Comma 3 2 2 8 2 2" xfId="9585"/>
    <cellStyle name="Comma 3 2 2 8 3" xfId="6937"/>
    <cellStyle name="Comma 3 2 2 9" xfId="1544"/>
    <cellStyle name="Comma 3 2 2 9 2" xfId="4244"/>
    <cellStyle name="Comma 3 2 2 9 2 2" xfId="9586"/>
    <cellStyle name="Comma 3 2 2 9 3" xfId="6938"/>
    <cellStyle name="Comma 3 2 20" xfId="216"/>
    <cellStyle name="Comma 3 2 3" xfId="342"/>
    <cellStyle name="Comma 3 2 3 2" xfId="1546"/>
    <cellStyle name="Comma 3 2 3 2 2" xfId="1547"/>
    <cellStyle name="Comma 3 2 3 2 2 2" xfId="4247"/>
    <cellStyle name="Comma 3 2 3 2 2 2 2" xfId="9589"/>
    <cellStyle name="Comma 3 2 3 2 2 3" xfId="6941"/>
    <cellStyle name="Comma 3 2 3 2 3" xfId="4246"/>
    <cellStyle name="Comma 3 2 3 2 3 2" xfId="9588"/>
    <cellStyle name="Comma 3 2 3 2 4" xfId="6940"/>
    <cellStyle name="Comma 3 2 3 3" xfId="1548"/>
    <cellStyle name="Comma 3 2 3 3 2" xfId="4248"/>
    <cellStyle name="Comma 3 2 3 3 2 2" xfId="9590"/>
    <cellStyle name="Comma 3 2 3 3 3" xfId="6942"/>
    <cellStyle name="Comma 3 2 3 4" xfId="1549"/>
    <cellStyle name="Comma 3 2 3 4 2" xfId="4249"/>
    <cellStyle name="Comma 3 2 3 4 2 2" xfId="9591"/>
    <cellStyle name="Comma 3 2 3 4 3" xfId="6943"/>
    <cellStyle name="Comma 3 2 3 5" xfId="2914"/>
    <cellStyle name="Comma 3 2 3 5 2" xfId="5587"/>
    <cellStyle name="Comma 3 2 3 5 2 2" xfId="10917"/>
    <cellStyle name="Comma 3 2 3 5 3" xfId="8276"/>
    <cellStyle name="Comma 3 2 3 6" xfId="1545"/>
    <cellStyle name="Comma 3 2 3 6 2" xfId="4245"/>
    <cellStyle name="Comma 3 2 3 6 2 2" xfId="9587"/>
    <cellStyle name="Comma 3 2 3 6 3" xfId="6939"/>
    <cellStyle name="Comma 3 2 3 7" xfId="3049"/>
    <cellStyle name="Comma 3 2 3 7 2" xfId="8392"/>
    <cellStyle name="Comma 3 2 3 8" xfId="5744"/>
    <cellStyle name="Comma 3 2 4" xfId="1550"/>
    <cellStyle name="Comma 3 2 4 2" xfId="1551"/>
    <cellStyle name="Comma 3 2 4 2 2" xfId="1552"/>
    <cellStyle name="Comma 3 2 4 2 2 2" xfId="4252"/>
    <cellStyle name="Comma 3 2 4 2 2 2 2" xfId="9594"/>
    <cellStyle name="Comma 3 2 4 2 2 3" xfId="6946"/>
    <cellStyle name="Comma 3 2 4 2 3" xfId="4251"/>
    <cellStyle name="Comma 3 2 4 2 3 2" xfId="9593"/>
    <cellStyle name="Comma 3 2 4 2 4" xfId="6945"/>
    <cellStyle name="Comma 3 2 4 3" xfId="1553"/>
    <cellStyle name="Comma 3 2 4 3 2" xfId="4253"/>
    <cellStyle name="Comma 3 2 4 3 2 2" xfId="9595"/>
    <cellStyle name="Comma 3 2 4 3 3" xfId="6947"/>
    <cellStyle name="Comma 3 2 4 4" xfId="1554"/>
    <cellStyle name="Comma 3 2 4 4 2" xfId="4254"/>
    <cellStyle name="Comma 3 2 4 4 2 2" xfId="9596"/>
    <cellStyle name="Comma 3 2 4 4 3" xfId="6948"/>
    <cellStyle name="Comma 3 2 4 5" xfId="4250"/>
    <cellStyle name="Comma 3 2 4 5 2" xfId="9592"/>
    <cellStyle name="Comma 3 2 4 6" xfId="6944"/>
    <cellStyle name="Comma 3 2 5" xfId="1555"/>
    <cellStyle name="Comma 3 2 5 2" xfId="1556"/>
    <cellStyle name="Comma 3 2 5 2 2" xfId="1557"/>
    <cellStyle name="Comma 3 2 5 2 2 2" xfId="4257"/>
    <cellStyle name="Comma 3 2 5 2 2 2 2" xfId="9599"/>
    <cellStyle name="Comma 3 2 5 2 2 3" xfId="6951"/>
    <cellStyle name="Comma 3 2 5 2 3" xfId="4256"/>
    <cellStyle name="Comma 3 2 5 2 3 2" xfId="9598"/>
    <cellStyle name="Comma 3 2 5 2 4" xfId="6950"/>
    <cellStyle name="Comma 3 2 5 3" xfId="1558"/>
    <cellStyle name="Comma 3 2 5 3 2" xfId="4258"/>
    <cellStyle name="Comma 3 2 5 3 2 2" xfId="9600"/>
    <cellStyle name="Comma 3 2 5 3 3" xfId="6952"/>
    <cellStyle name="Comma 3 2 5 4" xfId="1559"/>
    <cellStyle name="Comma 3 2 5 4 2" xfId="4259"/>
    <cellStyle name="Comma 3 2 5 4 2 2" xfId="9601"/>
    <cellStyle name="Comma 3 2 5 4 3" xfId="6953"/>
    <cellStyle name="Comma 3 2 5 5" xfId="4255"/>
    <cellStyle name="Comma 3 2 5 5 2" xfId="9597"/>
    <cellStyle name="Comma 3 2 5 6" xfId="6949"/>
    <cellStyle name="Comma 3 2 6" xfId="1560"/>
    <cellStyle name="Comma 3 2 6 2" xfId="1561"/>
    <cellStyle name="Comma 3 2 6 2 2" xfId="1562"/>
    <cellStyle name="Comma 3 2 6 2 2 2" xfId="4262"/>
    <cellStyle name="Comma 3 2 6 2 2 2 2" xfId="9604"/>
    <cellStyle name="Comma 3 2 6 2 2 3" xfId="6956"/>
    <cellStyle name="Comma 3 2 6 2 3" xfId="4261"/>
    <cellStyle name="Comma 3 2 6 2 3 2" xfId="9603"/>
    <cellStyle name="Comma 3 2 6 2 4" xfId="6955"/>
    <cellStyle name="Comma 3 2 6 3" xfId="1563"/>
    <cellStyle name="Comma 3 2 6 3 2" xfId="4263"/>
    <cellStyle name="Comma 3 2 6 3 2 2" xfId="9605"/>
    <cellStyle name="Comma 3 2 6 3 3" xfId="6957"/>
    <cellStyle name="Comma 3 2 6 4" xfId="1564"/>
    <cellStyle name="Comma 3 2 6 4 2" xfId="4264"/>
    <cellStyle name="Comma 3 2 6 4 2 2" xfId="9606"/>
    <cellStyle name="Comma 3 2 6 4 3" xfId="6958"/>
    <cellStyle name="Comma 3 2 6 5" xfId="4260"/>
    <cellStyle name="Comma 3 2 6 5 2" xfId="9602"/>
    <cellStyle name="Comma 3 2 6 6" xfId="6954"/>
    <cellStyle name="Comma 3 2 7" xfId="1565"/>
    <cellStyle name="Comma 3 2 7 2" xfId="1566"/>
    <cellStyle name="Comma 3 2 7 2 2" xfId="4266"/>
    <cellStyle name="Comma 3 2 7 2 2 2" xfId="9608"/>
    <cellStyle name="Comma 3 2 7 2 3" xfId="6960"/>
    <cellStyle name="Comma 3 2 7 3" xfId="1567"/>
    <cellStyle name="Comma 3 2 7 3 2" xfId="4267"/>
    <cellStyle name="Comma 3 2 7 3 2 2" xfId="9609"/>
    <cellStyle name="Comma 3 2 7 3 3" xfId="6961"/>
    <cellStyle name="Comma 3 2 7 4" xfId="4265"/>
    <cellStyle name="Comma 3 2 7 4 2" xfId="9607"/>
    <cellStyle name="Comma 3 2 7 5" xfId="6959"/>
    <cellStyle name="Comma 3 2 8" xfId="1568"/>
    <cellStyle name="Comma 3 2 8 2" xfId="1569"/>
    <cellStyle name="Comma 3 2 8 2 2" xfId="4269"/>
    <cellStyle name="Comma 3 2 8 2 2 2" xfId="9611"/>
    <cellStyle name="Comma 3 2 8 2 3" xfId="6963"/>
    <cellStyle name="Comma 3 2 8 3" xfId="4268"/>
    <cellStyle name="Comma 3 2 8 3 2" xfId="9610"/>
    <cellStyle name="Comma 3 2 8 4" xfId="6962"/>
    <cellStyle name="Comma 3 2 9" xfId="1570"/>
    <cellStyle name="Comma 3 2 9 2" xfId="4270"/>
    <cellStyle name="Comma 3 2 9 2 2" xfId="9612"/>
    <cellStyle name="Comma 3 2 9 3" xfId="6964"/>
    <cellStyle name="Comma 3 20" xfId="5652"/>
    <cellStyle name="Comma 3 21" xfId="5665"/>
    <cellStyle name="Comma 3 22" xfId="11025"/>
    <cellStyle name="Comma 3 23" xfId="214"/>
    <cellStyle name="Comma 3 3" xfId="122"/>
    <cellStyle name="Comma 3 3 10" xfId="1572"/>
    <cellStyle name="Comma 3 3 10 2" xfId="4272"/>
    <cellStyle name="Comma 3 3 10 2 2" xfId="9614"/>
    <cellStyle name="Comma 3 3 10 3" xfId="6966"/>
    <cellStyle name="Comma 3 3 11" xfId="2815"/>
    <cellStyle name="Comma 3 3 11 2" xfId="5488"/>
    <cellStyle name="Comma 3 3 11 2 2" xfId="10823"/>
    <cellStyle name="Comma 3 3 11 3" xfId="8180"/>
    <cellStyle name="Comma 3 3 12" xfId="2874"/>
    <cellStyle name="Comma 3 3 12 2" xfId="5547"/>
    <cellStyle name="Comma 3 3 12 2 2" xfId="10877"/>
    <cellStyle name="Comma 3 3 12 3" xfId="8236"/>
    <cellStyle name="Comma 3 3 13" xfId="1571"/>
    <cellStyle name="Comma 3 3 13 2" xfId="4271"/>
    <cellStyle name="Comma 3 3 13 2 2" xfId="9613"/>
    <cellStyle name="Comma 3 3 13 3" xfId="6965"/>
    <cellStyle name="Comma 3 3 14" xfId="3009"/>
    <cellStyle name="Comma 3 3 14 2" xfId="8352"/>
    <cellStyle name="Comma 3 3 15" xfId="5704"/>
    <cellStyle name="Comma 3 3 16" xfId="10953"/>
    <cellStyle name="Comma 3 3 17" xfId="10988"/>
    <cellStyle name="Comma 3 3 18" xfId="302"/>
    <cellStyle name="Comma 3 3 2" xfId="356"/>
    <cellStyle name="Comma 3 3 2 10" xfId="2928"/>
    <cellStyle name="Comma 3 3 2 10 2" xfId="5601"/>
    <cellStyle name="Comma 3 3 2 10 2 2" xfId="10931"/>
    <cellStyle name="Comma 3 3 2 10 3" xfId="8290"/>
    <cellStyle name="Comma 3 3 2 11" xfId="1573"/>
    <cellStyle name="Comma 3 3 2 11 2" xfId="4273"/>
    <cellStyle name="Comma 3 3 2 11 2 2" xfId="9615"/>
    <cellStyle name="Comma 3 3 2 11 3" xfId="6967"/>
    <cellStyle name="Comma 3 3 2 12" xfId="3063"/>
    <cellStyle name="Comma 3 3 2 12 2" xfId="8406"/>
    <cellStyle name="Comma 3 3 2 13" xfId="5758"/>
    <cellStyle name="Comma 3 3 2 2" xfId="1574"/>
    <cellStyle name="Comma 3 3 2 2 2" xfId="1575"/>
    <cellStyle name="Comma 3 3 2 2 2 2" xfId="1576"/>
    <cellStyle name="Comma 3 3 2 2 2 2 2" xfId="4276"/>
    <cellStyle name="Comma 3 3 2 2 2 2 2 2" xfId="9618"/>
    <cellStyle name="Comma 3 3 2 2 2 2 3" xfId="6970"/>
    <cellStyle name="Comma 3 3 2 2 2 3" xfId="4275"/>
    <cellStyle name="Comma 3 3 2 2 2 3 2" xfId="9617"/>
    <cellStyle name="Comma 3 3 2 2 2 4" xfId="6969"/>
    <cellStyle name="Comma 3 3 2 2 3" xfId="1577"/>
    <cellStyle name="Comma 3 3 2 2 3 2" xfId="4277"/>
    <cellStyle name="Comma 3 3 2 2 3 2 2" xfId="9619"/>
    <cellStyle name="Comma 3 3 2 2 3 3" xfId="6971"/>
    <cellStyle name="Comma 3 3 2 2 4" xfId="1578"/>
    <cellStyle name="Comma 3 3 2 2 4 2" xfId="4278"/>
    <cellStyle name="Comma 3 3 2 2 4 2 2" xfId="9620"/>
    <cellStyle name="Comma 3 3 2 2 4 3" xfId="6972"/>
    <cellStyle name="Comma 3 3 2 2 5" xfId="4274"/>
    <cellStyle name="Comma 3 3 2 2 5 2" xfId="9616"/>
    <cellStyle name="Comma 3 3 2 2 6" xfId="6968"/>
    <cellStyle name="Comma 3 3 2 3" xfId="1579"/>
    <cellStyle name="Comma 3 3 2 3 2" xfId="1580"/>
    <cellStyle name="Comma 3 3 2 3 2 2" xfId="1581"/>
    <cellStyle name="Comma 3 3 2 3 2 2 2" xfId="4281"/>
    <cellStyle name="Comma 3 3 2 3 2 2 2 2" xfId="9623"/>
    <cellStyle name="Comma 3 3 2 3 2 2 3" xfId="6975"/>
    <cellStyle name="Comma 3 3 2 3 2 3" xfId="4280"/>
    <cellStyle name="Comma 3 3 2 3 2 3 2" xfId="9622"/>
    <cellStyle name="Comma 3 3 2 3 2 4" xfId="6974"/>
    <cellStyle name="Comma 3 3 2 3 3" xfId="1582"/>
    <cellStyle name="Comma 3 3 2 3 3 2" xfId="4282"/>
    <cellStyle name="Comma 3 3 2 3 3 2 2" xfId="9624"/>
    <cellStyle name="Comma 3 3 2 3 3 3" xfId="6976"/>
    <cellStyle name="Comma 3 3 2 3 4" xfId="1583"/>
    <cellStyle name="Comma 3 3 2 3 4 2" xfId="4283"/>
    <cellStyle name="Comma 3 3 2 3 4 2 2" xfId="9625"/>
    <cellStyle name="Comma 3 3 2 3 4 3" xfId="6977"/>
    <cellStyle name="Comma 3 3 2 3 5" xfId="4279"/>
    <cellStyle name="Comma 3 3 2 3 5 2" xfId="9621"/>
    <cellStyle name="Comma 3 3 2 3 6" xfId="6973"/>
    <cellStyle name="Comma 3 3 2 4" xfId="1584"/>
    <cellStyle name="Comma 3 3 2 4 2" xfId="1585"/>
    <cellStyle name="Comma 3 3 2 4 2 2" xfId="1586"/>
    <cellStyle name="Comma 3 3 2 4 2 2 2" xfId="4286"/>
    <cellStyle name="Comma 3 3 2 4 2 2 2 2" xfId="9628"/>
    <cellStyle name="Comma 3 3 2 4 2 2 3" xfId="6980"/>
    <cellStyle name="Comma 3 3 2 4 2 3" xfId="4285"/>
    <cellStyle name="Comma 3 3 2 4 2 3 2" xfId="9627"/>
    <cellStyle name="Comma 3 3 2 4 2 4" xfId="6979"/>
    <cellStyle name="Comma 3 3 2 4 3" xfId="1587"/>
    <cellStyle name="Comma 3 3 2 4 3 2" xfId="4287"/>
    <cellStyle name="Comma 3 3 2 4 3 2 2" xfId="9629"/>
    <cellStyle name="Comma 3 3 2 4 3 3" xfId="6981"/>
    <cellStyle name="Comma 3 3 2 4 4" xfId="1588"/>
    <cellStyle name="Comma 3 3 2 4 4 2" xfId="4288"/>
    <cellStyle name="Comma 3 3 2 4 4 2 2" xfId="9630"/>
    <cellStyle name="Comma 3 3 2 4 4 3" xfId="6982"/>
    <cellStyle name="Comma 3 3 2 4 5" xfId="4284"/>
    <cellStyle name="Comma 3 3 2 4 5 2" xfId="9626"/>
    <cellStyle name="Comma 3 3 2 4 6" xfId="6978"/>
    <cellStyle name="Comma 3 3 2 5" xfId="1589"/>
    <cellStyle name="Comma 3 3 2 5 2" xfId="1590"/>
    <cellStyle name="Comma 3 3 2 5 2 2" xfId="1591"/>
    <cellStyle name="Comma 3 3 2 5 2 2 2" xfId="4291"/>
    <cellStyle name="Comma 3 3 2 5 2 2 2 2" xfId="9633"/>
    <cellStyle name="Comma 3 3 2 5 2 2 3" xfId="6985"/>
    <cellStyle name="Comma 3 3 2 5 2 3" xfId="4290"/>
    <cellStyle name="Comma 3 3 2 5 2 3 2" xfId="9632"/>
    <cellStyle name="Comma 3 3 2 5 2 4" xfId="6984"/>
    <cellStyle name="Comma 3 3 2 5 3" xfId="1592"/>
    <cellStyle name="Comma 3 3 2 5 3 2" xfId="4292"/>
    <cellStyle name="Comma 3 3 2 5 3 2 2" xfId="9634"/>
    <cellStyle name="Comma 3 3 2 5 3 3" xfId="6986"/>
    <cellStyle name="Comma 3 3 2 5 4" xfId="1593"/>
    <cellStyle name="Comma 3 3 2 5 4 2" xfId="4293"/>
    <cellStyle name="Comma 3 3 2 5 4 2 2" xfId="9635"/>
    <cellStyle name="Comma 3 3 2 5 4 3" xfId="6987"/>
    <cellStyle name="Comma 3 3 2 5 5" xfId="4289"/>
    <cellStyle name="Comma 3 3 2 5 5 2" xfId="9631"/>
    <cellStyle name="Comma 3 3 2 5 6" xfId="6983"/>
    <cellStyle name="Comma 3 3 2 6" xfId="1594"/>
    <cellStyle name="Comma 3 3 2 6 2" xfId="1595"/>
    <cellStyle name="Comma 3 3 2 6 2 2" xfId="4295"/>
    <cellStyle name="Comma 3 3 2 6 2 2 2" xfId="9637"/>
    <cellStyle name="Comma 3 3 2 6 2 3" xfId="6989"/>
    <cellStyle name="Comma 3 3 2 6 3" xfId="1596"/>
    <cellStyle name="Comma 3 3 2 6 3 2" xfId="4296"/>
    <cellStyle name="Comma 3 3 2 6 3 2 2" xfId="9638"/>
    <cellStyle name="Comma 3 3 2 6 3 3" xfId="6990"/>
    <cellStyle name="Comma 3 3 2 6 4" xfId="4294"/>
    <cellStyle name="Comma 3 3 2 6 4 2" xfId="9636"/>
    <cellStyle name="Comma 3 3 2 6 5" xfId="6988"/>
    <cellStyle name="Comma 3 3 2 7" xfId="1597"/>
    <cellStyle name="Comma 3 3 2 7 2" xfId="1598"/>
    <cellStyle name="Comma 3 3 2 7 2 2" xfId="4298"/>
    <cellStyle name="Comma 3 3 2 7 2 2 2" xfId="9640"/>
    <cellStyle name="Comma 3 3 2 7 2 3" xfId="6992"/>
    <cellStyle name="Comma 3 3 2 7 3" xfId="4297"/>
    <cellStyle name="Comma 3 3 2 7 3 2" xfId="9639"/>
    <cellStyle name="Comma 3 3 2 7 4" xfId="6991"/>
    <cellStyle name="Comma 3 3 2 8" xfId="1599"/>
    <cellStyle name="Comma 3 3 2 8 2" xfId="4299"/>
    <cellStyle name="Comma 3 3 2 8 2 2" xfId="9641"/>
    <cellStyle name="Comma 3 3 2 8 3" xfId="6993"/>
    <cellStyle name="Comma 3 3 2 9" xfId="1600"/>
    <cellStyle name="Comma 3 3 2 9 2" xfId="4300"/>
    <cellStyle name="Comma 3 3 2 9 2 2" xfId="9642"/>
    <cellStyle name="Comma 3 3 2 9 3" xfId="6994"/>
    <cellStyle name="Comma 3 3 3" xfId="1601"/>
    <cellStyle name="Comma 3 3 3 2" xfId="1602"/>
    <cellStyle name="Comma 3 3 3 2 2" xfId="1603"/>
    <cellStyle name="Comma 3 3 3 2 2 2" xfId="4303"/>
    <cellStyle name="Comma 3 3 3 2 2 2 2" xfId="9645"/>
    <cellStyle name="Comma 3 3 3 2 2 3" xfId="6997"/>
    <cellStyle name="Comma 3 3 3 2 3" xfId="4302"/>
    <cellStyle name="Comma 3 3 3 2 3 2" xfId="9644"/>
    <cellStyle name="Comma 3 3 3 2 4" xfId="6996"/>
    <cellStyle name="Comma 3 3 3 3" xfId="1604"/>
    <cellStyle name="Comma 3 3 3 3 2" xfId="4304"/>
    <cellStyle name="Comma 3 3 3 3 2 2" xfId="9646"/>
    <cellStyle name="Comma 3 3 3 3 3" xfId="6998"/>
    <cellStyle name="Comma 3 3 3 4" xfId="1605"/>
    <cellStyle name="Comma 3 3 3 4 2" xfId="4305"/>
    <cellStyle name="Comma 3 3 3 4 2 2" xfId="9647"/>
    <cellStyle name="Comma 3 3 3 4 3" xfId="6999"/>
    <cellStyle name="Comma 3 3 3 5" xfId="4301"/>
    <cellStyle name="Comma 3 3 3 5 2" xfId="9643"/>
    <cellStyle name="Comma 3 3 3 6" xfId="6995"/>
    <cellStyle name="Comma 3 3 4" xfId="1606"/>
    <cellStyle name="Comma 3 3 4 2" xfId="1607"/>
    <cellStyle name="Comma 3 3 4 2 2" xfId="1608"/>
    <cellStyle name="Comma 3 3 4 2 2 2" xfId="4308"/>
    <cellStyle name="Comma 3 3 4 2 2 2 2" xfId="9650"/>
    <cellStyle name="Comma 3 3 4 2 2 3" xfId="7002"/>
    <cellStyle name="Comma 3 3 4 2 3" xfId="4307"/>
    <cellStyle name="Comma 3 3 4 2 3 2" xfId="9649"/>
    <cellStyle name="Comma 3 3 4 2 4" xfId="7001"/>
    <cellStyle name="Comma 3 3 4 3" xfId="1609"/>
    <cellStyle name="Comma 3 3 4 3 2" xfId="4309"/>
    <cellStyle name="Comma 3 3 4 3 2 2" xfId="9651"/>
    <cellStyle name="Comma 3 3 4 3 3" xfId="7003"/>
    <cellStyle name="Comma 3 3 4 4" xfId="1610"/>
    <cellStyle name="Comma 3 3 4 4 2" xfId="4310"/>
    <cellStyle name="Comma 3 3 4 4 2 2" xfId="9652"/>
    <cellStyle name="Comma 3 3 4 4 3" xfId="7004"/>
    <cellStyle name="Comma 3 3 4 5" xfId="4306"/>
    <cellStyle name="Comma 3 3 4 5 2" xfId="9648"/>
    <cellStyle name="Comma 3 3 4 6" xfId="7000"/>
    <cellStyle name="Comma 3 3 5" xfId="1611"/>
    <cellStyle name="Comma 3 3 5 2" xfId="1612"/>
    <cellStyle name="Comma 3 3 5 2 2" xfId="1613"/>
    <cellStyle name="Comma 3 3 5 2 2 2" xfId="4313"/>
    <cellStyle name="Comma 3 3 5 2 2 2 2" xfId="9655"/>
    <cellStyle name="Comma 3 3 5 2 2 3" xfId="7007"/>
    <cellStyle name="Comma 3 3 5 2 3" xfId="4312"/>
    <cellStyle name="Comma 3 3 5 2 3 2" xfId="9654"/>
    <cellStyle name="Comma 3 3 5 2 4" xfId="7006"/>
    <cellStyle name="Comma 3 3 5 3" xfId="1614"/>
    <cellStyle name="Comma 3 3 5 3 2" xfId="4314"/>
    <cellStyle name="Comma 3 3 5 3 2 2" xfId="9656"/>
    <cellStyle name="Comma 3 3 5 3 3" xfId="7008"/>
    <cellStyle name="Comma 3 3 5 4" xfId="1615"/>
    <cellStyle name="Comma 3 3 5 4 2" xfId="4315"/>
    <cellStyle name="Comma 3 3 5 4 2 2" xfId="9657"/>
    <cellStyle name="Comma 3 3 5 4 3" xfId="7009"/>
    <cellStyle name="Comma 3 3 5 5" xfId="4311"/>
    <cellStyle name="Comma 3 3 5 5 2" xfId="9653"/>
    <cellStyle name="Comma 3 3 5 6" xfId="7005"/>
    <cellStyle name="Comma 3 3 6" xfId="1616"/>
    <cellStyle name="Comma 3 3 6 2" xfId="1617"/>
    <cellStyle name="Comma 3 3 6 2 2" xfId="1618"/>
    <cellStyle name="Comma 3 3 6 2 2 2" xfId="4318"/>
    <cellStyle name="Comma 3 3 6 2 2 2 2" xfId="9660"/>
    <cellStyle name="Comma 3 3 6 2 2 3" xfId="7012"/>
    <cellStyle name="Comma 3 3 6 2 3" xfId="4317"/>
    <cellStyle name="Comma 3 3 6 2 3 2" xfId="9659"/>
    <cellStyle name="Comma 3 3 6 2 4" xfId="7011"/>
    <cellStyle name="Comma 3 3 6 3" xfId="1619"/>
    <cellStyle name="Comma 3 3 6 3 2" xfId="4319"/>
    <cellStyle name="Comma 3 3 6 3 2 2" xfId="9661"/>
    <cellStyle name="Comma 3 3 6 3 3" xfId="7013"/>
    <cellStyle name="Comma 3 3 6 4" xfId="1620"/>
    <cellStyle name="Comma 3 3 6 4 2" xfId="4320"/>
    <cellStyle name="Comma 3 3 6 4 2 2" xfId="9662"/>
    <cellStyle name="Comma 3 3 6 4 3" xfId="7014"/>
    <cellStyle name="Comma 3 3 6 5" xfId="4316"/>
    <cellStyle name="Comma 3 3 6 5 2" xfId="9658"/>
    <cellStyle name="Comma 3 3 6 6" xfId="7010"/>
    <cellStyle name="Comma 3 3 7" xfId="1621"/>
    <cellStyle name="Comma 3 3 7 2" xfId="1622"/>
    <cellStyle name="Comma 3 3 7 2 2" xfId="4322"/>
    <cellStyle name="Comma 3 3 7 2 2 2" xfId="9664"/>
    <cellStyle name="Comma 3 3 7 2 3" xfId="7016"/>
    <cellStyle name="Comma 3 3 7 3" xfId="1623"/>
    <cellStyle name="Comma 3 3 7 3 2" xfId="4323"/>
    <cellStyle name="Comma 3 3 7 3 2 2" xfId="9665"/>
    <cellStyle name="Comma 3 3 7 3 3" xfId="7017"/>
    <cellStyle name="Comma 3 3 7 4" xfId="4321"/>
    <cellStyle name="Comma 3 3 7 4 2" xfId="9663"/>
    <cellStyle name="Comma 3 3 7 5" xfId="7015"/>
    <cellStyle name="Comma 3 3 8" xfId="1624"/>
    <cellStyle name="Comma 3 3 8 2" xfId="1625"/>
    <cellStyle name="Comma 3 3 8 2 2" xfId="4325"/>
    <cellStyle name="Comma 3 3 8 2 2 2" xfId="9667"/>
    <cellStyle name="Comma 3 3 8 2 3" xfId="7019"/>
    <cellStyle name="Comma 3 3 8 3" xfId="4324"/>
    <cellStyle name="Comma 3 3 8 3 2" xfId="9666"/>
    <cellStyle name="Comma 3 3 8 4" xfId="7018"/>
    <cellStyle name="Comma 3 3 9" xfId="1626"/>
    <cellStyle name="Comma 3 3 9 2" xfId="4326"/>
    <cellStyle name="Comma 3 3 9 2 2" xfId="9668"/>
    <cellStyle name="Comma 3 3 9 3" xfId="7020"/>
    <cellStyle name="Comma 3 4" xfId="329"/>
    <cellStyle name="Comma 3 4 10" xfId="1628"/>
    <cellStyle name="Comma 3 4 10 2" xfId="4328"/>
    <cellStyle name="Comma 3 4 10 2 2" xfId="9670"/>
    <cellStyle name="Comma 3 4 10 3" xfId="7022"/>
    <cellStyle name="Comma 3 4 11" xfId="2901"/>
    <cellStyle name="Comma 3 4 11 2" xfId="5574"/>
    <cellStyle name="Comma 3 4 11 2 2" xfId="10904"/>
    <cellStyle name="Comma 3 4 11 3" xfId="8263"/>
    <cellStyle name="Comma 3 4 12" xfId="1627"/>
    <cellStyle name="Comma 3 4 12 2" xfId="4327"/>
    <cellStyle name="Comma 3 4 12 2 2" xfId="9669"/>
    <cellStyle name="Comma 3 4 12 3" xfId="7021"/>
    <cellStyle name="Comma 3 4 13" xfId="3036"/>
    <cellStyle name="Comma 3 4 13 2" xfId="8379"/>
    <cellStyle name="Comma 3 4 14" xfId="5731"/>
    <cellStyle name="Comma 3 4 2" xfId="1629"/>
    <cellStyle name="Comma 3 4 2 10" xfId="4329"/>
    <cellStyle name="Comma 3 4 2 10 2" xfId="9671"/>
    <cellStyle name="Comma 3 4 2 11" xfId="7023"/>
    <cellStyle name="Comma 3 4 2 2" xfId="1630"/>
    <cellStyle name="Comma 3 4 2 2 2" xfId="1631"/>
    <cellStyle name="Comma 3 4 2 2 2 2" xfId="1632"/>
    <cellStyle name="Comma 3 4 2 2 2 2 2" xfId="4332"/>
    <cellStyle name="Comma 3 4 2 2 2 2 2 2" xfId="9674"/>
    <cellStyle name="Comma 3 4 2 2 2 2 3" xfId="7026"/>
    <cellStyle name="Comma 3 4 2 2 2 3" xfId="4331"/>
    <cellStyle name="Comma 3 4 2 2 2 3 2" xfId="9673"/>
    <cellStyle name="Comma 3 4 2 2 2 4" xfId="7025"/>
    <cellStyle name="Comma 3 4 2 2 3" xfId="1633"/>
    <cellStyle name="Comma 3 4 2 2 3 2" xfId="4333"/>
    <cellStyle name="Comma 3 4 2 2 3 2 2" xfId="9675"/>
    <cellStyle name="Comma 3 4 2 2 3 3" xfId="7027"/>
    <cellStyle name="Comma 3 4 2 2 4" xfId="1634"/>
    <cellStyle name="Comma 3 4 2 2 4 2" xfId="4334"/>
    <cellStyle name="Comma 3 4 2 2 4 2 2" xfId="9676"/>
    <cellStyle name="Comma 3 4 2 2 4 3" xfId="7028"/>
    <cellStyle name="Comma 3 4 2 2 5" xfId="4330"/>
    <cellStyle name="Comma 3 4 2 2 5 2" xfId="9672"/>
    <cellStyle name="Comma 3 4 2 2 6" xfId="7024"/>
    <cellStyle name="Comma 3 4 2 3" xfId="1635"/>
    <cellStyle name="Comma 3 4 2 3 2" xfId="1636"/>
    <cellStyle name="Comma 3 4 2 3 2 2" xfId="1637"/>
    <cellStyle name="Comma 3 4 2 3 2 2 2" xfId="4337"/>
    <cellStyle name="Comma 3 4 2 3 2 2 2 2" xfId="9679"/>
    <cellStyle name="Comma 3 4 2 3 2 2 3" xfId="7031"/>
    <cellStyle name="Comma 3 4 2 3 2 3" xfId="4336"/>
    <cellStyle name="Comma 3 4 2 3 2 3 2" xfId="9678"/>
    <cellStyle name="Comma 3 4 2 3 2 4" xfId="7030"/>
    <cellStyle name="Comma 3 4 2 3 3" xfId="1638"/>
    <cellStyle name="Comma 3 4 2 3 3 2" xfId="4338"/>
    <cellStyle name="Comma 3 4 2 3 3 2 2" xfId="9680"/>
    <cellStyle name="Comma 3 4 2 3 3 3" xfId="7032"/>
    <cellStyle name="Comma 3 4 2 3 4" xfId="1639"/>
    <cellStyle name="Comma 3 4 2 3 4 2" xfId="4339"/>
    <cellStyle name="Comma 3 4 2 3 4 2 2" xfId="9681"/>
    <cellStyle name="Comma 3 4 2 3 4 3" xfId="7033"/>
    <cellStyle name="Comma 3 4 2 3 5" xfId="4335"/>
    <cellStyle name="Comma 3 4 2 3 5 2" xfId="9677"/>
    <cellStyle name="Comma 3 4 2 3 6" xfId="7029"/>
    <cellStyle name="Comma 3 4 2 4" xfId="1640"/>
    <cellStyle name="Comma 3 4 2 4 2" xfId="1641"/>
    <cellStyle name="Comma 3 4 2 4 2 2" xfId="1642"/>
    <cellStyle name="Comma 3 4 2 4 2 2 2" xfId="4342"/>
    <cellStyle name="Comma 3 4 2 4 2 2 2 2" xfId="9684"/>
    <cellStyle name="Comma 3 4 2 4 2 2 3" xfId="7036"/>
    <cellStyle name="Comma 3 4 2 4 2 3" xfId="4341"/>
    <cellStyle name="Comma 3 4 2 4 2 3 2" xfId="9683"/>
    <cellStyle name="Comma 3 4 2 4 2 4" xfId="7035"/>
    <cellStyle name="Comma 3 4 2 4 3" xfId="1643"/>
    <cellStyle name="Comma 3 4 2 4 3 2" xfId="4343"/>
    <cellStyle name="Comma 3 4 2 4 3 2 2" xfId="9685"/>
    <cellStyle name="Comma 3 4 2 4 3 3" xfId="7037"/>
    <cellStyle name="Comma 3 4 2 4 4" xfId="1644"/>
    <cellStyle name="Comma 3 4 2 4 4 2" xfId="4344"/>
    <cellStyle name="Comma 3 4 2 4 4 2 2" xfId="9686"/>
    <cellStyle name="Comma 3 4 2 4 4 3" xfId="7038"/>
    <cellStyle name="Comma 3 4 2 4 5" xfId="4340"/>
    <cellStyle name="Comma 3 4 2 4 5 2" xfId="9682"/>
    <cellStyle name="Comma 3 4 2 4 6" xfId="7034"/>
    <cellStyle name="Comma 3 4 2 5" xfId="1645"/>
    <cellStyle name="Comma 3 4 2 5 2" xfId="1646"/>
    <cellStyle name="Comma 3 4 2 5 2 2" xfId="1647"/>
    <cellStyle name="Comma 3 4 2 5 2 2 2" xfId="4347"/>
    <cellStyle name="Comma 3 4 2 5 2 2 2 2" xfId="9689"/>
    <cellStyle name="Comma 3 4 2 5 2 2 3" xfId="7041"/>
    <cellStyle name="Comma 3 4 2 5 2 3" xfId="4346"/>
    <cellStyle name="Comma 3 4 2 5 2 3 2" xfId="9688"/>
    <cellStyle name="Comma 3 4 2 5 2 4" xfId="7040"/>
    <cellStyle name="Comma 3 4 2 5 3" xfId="1648"/>
    <cellStyle name="Comma 3 4 2 5 3 2" xfId="4348"/>
    <cellStyle name="Comma 3 4 2 5 3 2 2" xfId="9690"/>
    <cellStyle name="Comma 3 4 2 5 3 3" xfId="7042"/>
    <cellStyle name="Comma 3 4 2 5 4" xfId="1649"/>
    <cellStyle name="Comma 3 4 2 5 4 2" xfId="4349"/>
    <cellStyle name="Comma 3 4 2 5 4 2 2" xfId="9691"/>
    <cellStyle name="Comma 3 4 2 5 4 3" xfId="7043"/>
    <cellStyle name="Comma 3 4 2 5 5" xfId="4345"/>
    <cellStyle name="Comma 3 4 2 5 5 2" xfId="9687"/>
    <cellStyle name="Comma 3 4 2 5 6" xfId="7039"/>
    <cellStyle name="Comma 3 4 2 6" xfId="1650"/>
    <cellStyle name="Comma 3 4 2 6 2" xfId="1651"/>
    <cellStyle name="Comma 3 4 2 6 2 2" xfId="4351"/>
    <cellStyle name="Comma 3 4 2 6 2 2 2" xfId="9693"/>
    <cellStyle name="Comma 3 4 2 6 2 3" xfId="7045"/>
    <cellStyle name="Comma 3 4 2 6 3" xfId="1652"/>
    <cellStyle name="Comma 3 4 2 6 3 2" xfId="4352"/>
    <cellStyle name="Comma 3 4 2 6 3 2 2" xfId="9694"/>
    <cellStyle name="Comma 3 4 2 6 3 3" xfId="7046"/>
    <cellStyle name="Comma 3 4 2 6 4" xfId="4350"/>
    <cellStyle name="Comma 3 4 2 6 4 2" xfId="9692"/>
    <cellStyle name="Comma 3 4 2 6 5" xfId="7044"/>
    <cellStyle name="Comma 3 4 2 7" xfId="1653"/>
    <cellStyle name="Comma 3 4 2 7 2" xfId="1654"/>
    <cellStyle name="Comma 3 4 2 7 2 2" xfId="4354"/>
    <cellStyle name="Comma 3 4 2 7 2 2 2" xfId="9696"/>
    <cellStyle name="Comma 3 4 2 7 2 3" xfId="7048"/>
    <cellStyle name="Comma 3 4 2 7 3" xfId="4353"/>
    <cellStyle name="Comma 3 4 2 7 3 2" xfId="9695"/>
    <cellStyle name="Comma 3 4 2 7 4" xfId="7047"/>
    <cellStyle name="Comma 3 4 2 8" xfId="1655"/>
    <cellStyle name="Comma 3 4 2 8 2" xfId="4355"/>
    <cellStyle name="Comma 3 4 2 8 2 2" xfId="9697"/>
    <cellStyle name="Comma 3 4 2 8 3" xfId="7049"/>
    <cellStyle name="Comma 3 4 2 9" xfId="1656"/>
    <cellStyle name="Comma 3 4 2 9 2" xfId="4356"/>
    <cellStyle name="Comma 3 4 2 9 2 2" xfId="9698"/>
    <cellStyle name="Comma 3 4 2 9 3" xfId="7050"/>
    <cellStyle name="Comma 3 4 3" xfId="1657"/>
    <cellStyle name="Comma 3 4 3 2" xfId="1658"/>
    <cellStyle name="Comma 3 4 3 2 2" xfId="1659"/>
    <cellStyle name="Comma 3 4 3 2 2 2" xfId="4359"/>
    <cellStyle name="Comma 3 4 3 2 2 2 2" xfId="9701"/>
    <cellStyle name="Comma 3 4 3 2 2 3" xfId="7053"/>
    <cellStyle name="Comma 3 4 3 2 3" xfId="4358"/>
    <cellStyle name="Comma 3 4 3 2 3 2" xfId="9700"/>
    <cellStyle name="Comma 3 4 3 2 4" xfId="7052"/>
    <cellStyle name="Comma 3 4 3 3" xfId="1660"/>
    <cellStyle name="Comma 3 4 3 3 2" xfId="4360"/>
    <cellStyle name="Comma 3 4 3 3 2 2" xfId="9702"/>
    <cellStyle name="Comma 3 4 3 3 3" xfId="7054"/>
    <cellStyle name="Comma 3 4 3 4" xfId="1661"/>
    <cellStyle name="Comma 3 4 3 4 2" xfId="4361"/>
    <cellStyle name="Comma 3 4 3 4 2 2" xfId="9703"/>
    <cellStyle name="Comma 3 4 3 4 3" xfId="7055"/>
    <cellStyle name="Comma 3 4 3 5" xfId="4357"/>
    <cellStyle name="Comma 3 4 3 5 2" xfId="9699"/>
    <cellStyle name="Comma 3 4 3 6" xfId="7051"/>
    <cellStyle name="Comma 3 4 4" xfId="1662"/>
    <cellStyle name="Comma 3 4 4 2" xfId="1663"/>
    <cellStyle name="Comma 3 4 4 2 2" xfId="1664"/>
    <cellStyle name="Comma 3 4 4 2 2 2" xfId="4364"/>
    <cellStyle name="Comma 3 4 4 2 2 2 2" xfId="9706"/>
    <cellStyle name="Comma 3 4 4 2 2 3" xfId="7058"/>
    <cellStyle name="Comma 3 4 4 2 3" xfId="4363"/>
    <cellStyle name="Comma 3 4 4 2 3 2" xfId="9705"/>
    <cellStyle name="Comma 3 4 4 2 4" xfId="7057"/>
    <cellStyle name="Comma 3 4 4 3" xfId="1665"/>
    <cellStyle name="Comma 3 4 4 3 2" xfId="4365"/>
    <cellStyle name="Comma 3 4 4 3 2 2" xfId="9707"/>
    <cellStyle name="Comma 3 4 4 3 3" xfId="7059"/>
    <cellStyle name="Comma 3 4 4 4" xfId="1666"/>
    <cellStyle name="Comma 3 4 4 4 2" xfId="4366"/>
    <cellStyle name="Comma 3 4 4 4 2 2" xfId="9708"/>
    <cellStyle name="Comma 3 4 4 4 3" xfId="7060"/>
    <cellStyle name="Comma 3 4 4 5" xfId="4362"/>
    <cellStyle name="Comma 3 4 4 5 2" xfId="9704"/>
    <cellStyle name="Comma 3 4 4 6" xfId="7056"/>
    <cellStyle name="Comma 3 4 5" xfId="1667"/>
    <cellStyle name="Comma 3 4 5 2" xfId="1668"/>
    <cellStyle name="Comma 3 4 5 2 2" xfId="1669"/>
    <cellStyle name="Comma 3 4 5 2 2 2" xfId="4369"/>
    <cellStyle name="Comma 3 4 5 2 2 2 2" xfId="9711"/>
    <cellStyle name="Comma 3 4 5 2 2 3" xfId="7063"/>
    <cellStyle name="Comma 3 4 5 2 3" xfId="4368"/>
    <cellStyle name="Comma 3 4 5 2 3 2" xfId="9710"/>
    <cellStyle name="Comma 3 4 5 2 4" xfId="7062"/>
    <cellStyle name="Comma 3 4 5 3" xfId="1670"/>
    <cellStyle name="Comma 3 4 5 3 2" xfId="4370"/>
    <cellStyle name="Comma 3 4 5 3 2 2" xfId="9712"/>
    <cellStyle name="Comma 3 4 5 3 3" xfId="7064"/>
    <cellStyle name="Comma 3 4 5 4" xfId="1671"/>
    <cellStyle name="Comma 3 4 5 4 2" xfId="4371"/>
    <cellStyle name="Comma 3 4 5 4 2 2" xfId="9713"/>
    <cellStyle name="Comma 3 4 5 4 3" xfId="7065"/>
    <cellStyle name="Comma 3 4 5 5" xfId="4367"/>
    <cellStyle name="Comma 3 4 5 5 2" xfId="9709"/>
    <cellStyle name="Comma 3 4 5 6" xfId="7061"/>
    <cellStyle name="Comma 3 4 6" xfId="1672"/>
    <cellStyle name="Comma 3 4 6 2" xfId="1673"/>
    <cellStyle name="Comma 3 4 6 2 2" xfId="1674"/>
    <cellStyle name="Comma 3 4 6 2 2 2" xfId="4374"/>
    <cellStyle name="Comma 3 4 6 2 2 2 2" xfId="9716"/>
    <cellStyle name="Comma 3 4 6 2 2 3" xfId="7068"/>
    <cellStyle name="Comma 3 4 6 2 3" xfId="4373"/>
    <cellStyle name="Comma 3 4 6 2 3 2" xfId="9715"/>
    <cellStyle name="Comma 3 4 6 2 4" xfId="7067"/>
    <cellStyle name="Comma 3 4 6 3" xfId="1675"/>
    <cellStyle name="Comma 3 4 6 3 2" xfId="4375"/>
    <cellStyle name="Comma 3 4 6 3 2 2" xfId="9717"/>
    <cellStyle name="Comma 3 4 6 3 3" xfId="7069"/>
    <cellStyle name="Comma 3 4 6 4" xfId="1676"/>
    <cellStyle name="Comma 3 4 6 4 2" xfId="4376"/>
    <cellStyle name="Comma 3 4 6 4 2 2" xfId="9718"/>
    <cellStyle name="Comma 3 4 6 4 3" xfId="7070"/>
    <cellStyle name="Comma 3 4 6 5" xfId="4372"/>
    <cellStyle name="Comma 3 4 6 5 2" xfId="9714"/>
    <cellStyle name="Comma 3 4 6 6" xfId="7066"/>
    <cellStyle name="Comma 3 4 7" xfId="1677"/>
    <cellStyle name="Comma 3 4 7 2" xfId="1678"/>
    <cellStyle name="Comma 3 4 7 2 2" xfId="4378"/>
    <cellStyle name="Comma 3 4 7 2 2 2" xfId="9720"/>
    <cellStyle name="Comma 3 4 7 2 3" xfId="7072"/>
    <cellStyle name="Comma 3 4 7 3" xfId="1679"/>
    <cellStyle name="Comma 3 4 7 3 2" xfId="4379"/>
    <cellStyle name="Comma 3 4 7 3 2 2" xfId="9721"/>
    <cellStyle name="Comma 3 4 7 3 3" xfId="7073"/>
    <cellStyle name="Comma 3 4 7 4" xfId="4377"/>
    <cellStyle name="Comma 3 4 7 4 2" xfId="9719"/>
    <cellStyle name="Comma 3 4 7 5" xfId="7071"/>
    <cellStyle name="Comma 3 4 8" xfId="1680"/>
    <cellStyle name="Comma 3 4 8 2" xfId="1681"/>
    <cellStyle name="Comma 3 4 8 2 2" xfId="4381"/>
    <cellStyle name="Comma 3 4 8 2 2 2" xfId="9723"/>
    <cellStyle name="Comma 3 4 8 2 3" xfId="7075"/>
    <cellStyle name="Comma 3 4 8 3" xfId="4380"/>
    <cellStyle name="Comma 3 4 8 3 2" xfId="9722"/>
    <cellStyle name="Comma 3 4 8 4" xfId="7074"/>
    <cellStyle name="Comma 3 4 9" xfId="1682"/>
    <cellStyle name="Comma 3 4 9 2" xfId="4382"/>
    <cellStyle name="Comma 3 4 9 2 2" xfId="9724"/>
    <cellStyle name="Comma 3 4 9 3" xfId="7076"/>
    <cellStyle name="Comma 3 5" xfId="1683"/>
    <cellStyle name="Comma 3 5 10" xfId="4383"/>
    <cellStyle name="Comma 3 5 10 2" xfId="9725"/>
    <cellStyle name="Comma 3 5 11" xfId="7077"/>
    <cellStyle name="Comma 3 5 2" xfId="1684"/>
    <cellStyle name="Comma 3 5 2 2" xfId="1685"/>
    <cellStyle name="Comma 3 5 2 2 2" xfId="1686"/>
    <cellStyle name="Comma 3 5 2 2 2 2" xfId="4386"/>
    <cellStyle name="Comma 3 5 2 2 2 2 2" xfId="9728"/>
    <cellStyle name="Comma 3 5 2 2 2 3" xfId="7080"/>
    <cellStyle name="Comma 3 5 2 2 3" xfId="4385"/>
    <cellStyle name="Comma 3 5 2 2 3 2" xfId="9727"/>
    <cellStyle name="Comma 3 5 2 2 4" xfId="7079"/>
    <cellStyle name="Comma 3 5 2 3" xfId="1687"/>
    <cellStyle name="Comma 3 5 2 3 2" xfId="4387"/>
    <cellStyle name="Comma 3 5 2 3 2 2" xfId="9729"/>
    <cellStyle name="Comma 3 5 2 3 3" xfId="7081"/>
    <cellStyle name="Comma 3 5 2 4" xfId="1688"/>
    <cellStyle name="Comma 3 5 2 4 2" xfId="4388"/>
    <cellStyle name="Comma 3 5 2 4 2 2" xfId="9730"/>
    <cellStyle name="Comma 3 5 2 4 3" xfId="7082"/>
    <cellStyle name="Comma 3 5 2 5" xfId="4384"/>
    <cellStyle name="Comma 3 5 2 5 2" xfId="9726"/>
    <cellStyle name="Comma 3 5 2 6" xfId="7078"/>
    <cellStyle name="Comma 3 5 3" xfId="1689"/>
    <cellStyle name="Comma 3 5 3 2" xfId="1690"/>
    <cellStyle name="Comma 3 5 3 2 2" xfId="1691"/>
    <cellStyle name="Comma 3 5 3 2 2 2" xfId="4391"/>
    <cellStyle name="Comma 3 5 3 2 2 2 2" xfId="9733"/>
    <cellStyle name="Comma 3 5 3 2 2 3" xfId="7085"/>
    <cellStyle name="Comma 3 5 3 2 3" xfId="4390"/>
    <cellStyle name="Comma 3 5 3 2 3 2" xfId="9732"/>
    <cellStyle name="Comma 3 5 3 2 4" xfId="7084"/>
    <cellStyle name="Comma 3 5 3 3" xfId="1692"/>
    <cellStyle name="Comma 3 5 3 3 2" xfId="4392"/>
    <cellStyle name="Comma 3 5 3 3 2 2" xfId="9734"/>
    <cellStyle name="Comma 3 5 3 3 3" xfId="7086"/>
    <cellStyle name="Comma 3 5 3 4" xfId="1693"/>
    <cellStyle name="Comma 3 5 3 4 2" xfId="4393"/>
    <cellStyle name="Comma 3 5 3 4 2 2" xfId="9735"/>
    <cellStyle name="Comma 3 5 3 4 3" xfId="7087"/>
    <cellStyle name="Comma 3 5 3 5" xfId="4389"/>
    <cellStyle name="Comma 3 5 3 5 2" xfId="9731"/>
    <cellStyle name="Comma 3 5 3 6" xfId="7083"/>
    <cellStyle name="Comma 3 5 4" xfId="1694"/>
    <cellStyle name="Comma 3 5 4 2" xfId="1695"/>
    <cellStyle name="Comma 3 5 4 2 2" xfId="1696"/>
    <cellStyle name="Comma 3 5 4 2 2 2" xfId="4396"/>
    <cellStyle name="Comma 3 5 4 2 2 2 2" xfId="9738"/>
    <cellStyle name="Comma 3 5 4 2 2 3" xfId="7090"/>
    <cellStyle name="Comma 3 5 4 2 3" xfId="4395"/>
    <cellStyle name="Comma 3 5 4 2 3 2" xfId="9737"/>
    <cellStyle name="Comma 3 5 4 2 4" xfId="7089"/>
    <cellStyle name="Comma 3 5 4 3" xfId="1697"/>
    <cellStyle name="Comma 3 5 4 3 2" xfId="4397"/>
    <cellStyle name="Comma 3 5 4 3 2 2" xfId="9739"/>
    <cellStyle name="Comma 3 5 4 3 3" xfId="7091"/>
    <cellStyle name="Comma 3 5 4 4" xfId="1698"/>
    <cellStyle name="Comma 3 5 4 4 2" xfId="4398"/>
    <cellStyle name="Comma 3 5 4 4 2 2" xfId="9740"/>
    <cellStyle name="Comma 3 5 4 4 3" xfId="7092"/>
    <cellStyle name="Comma 3 5 4 5" xfId="4394"/>
    <cellStyle name="Comma 3 5 4 5 2" xfId="9736"/>
    <cellStyle name="Comma 3 5 4 6" xfId="7088"/>
    <cellStyle name="Comma 3 5 5" xfId="1699"/>
    <cellStyle name="Comma 3 5 5 2" xfId="1700"/>
    <cellStyle name="Comma 3 5 5 2 2" xfId="1701"/>
    <cellStyle name="Comma 3 5 5 2 2 2" xfId="4401"/>
    <cellStyle name="Comma 3 5 5 2 2 2 2" xfId="9743"/>
    <cellStyle name="Comma 3 5 5 2 2 3" xfId="7095"/>
    <cellStyle name="Comma 3 5 5 2 3" xfId="4400"/>
    <cellStyle name="Comma 3 5 5 2 3 2" xfId="9742"/>
    <cellStyle name="Comma 3 5 5 2 4" xfId="7094"/>
    <cellStyle name="Comma 3 5 5 3" xfId="1702"/>
    <cellStyle name="Comma 3 5 5 3 2" xfId="4402"/>
    <cellStyle name="Comma 3 5 5 3 2 2" xfId="9744"/>
    <cellStyle name="Comma 3 5 5 3 3" xfId="7096"/>
    <cellStyle name="Comma 3 5 5 4" xfId="1703"/>
    <cellStyle name="Comma 3 5 5 4 2" xfId="4403"/>
    <cellStyle name="Comma 3 5 5 4 2 2" xfId="9745"/>
    <cellStyle name="Comma 3 5 5 4 3" xfId="7097"/>
    <cellStyle name="Comma 3 5 5 5" xfId="4399"/>
    <cellStyle name="Comma 3 5 5 5 2" xfId="9741"/>
    <cellStyle name="Comma 3 5 5 6" xfId="7093"/>
    <cellStyle name="Comma 3 5 6" xfId="1704"/>
    <cellStyle name="Comma 3 5 6 2" xfId="1705"/>
    <cellStyle name="Comma 3 5 6 2 2" xfId="4405"/>
    <cellStyle name="Comma 3 5 6 2 2 2" xfId="9747"/>
    <cellStyle name="Comma 3 5 6 2 3" xfId="7099"/>
    <cellStyle name="Comma 3 5 6 3" xfId="1706"/>
    <cellStyle name="Comma 3 5 6 3 2" xfId="4406"/>
    <cellStyle name="Comma 3 5 6 3 2 2" xfId="9748"/>
    <cellStyle name="Comma 3 5 6 3 3" xfId="7100"/>
    <cellStyle name="Comma 3 5 6 4" xfId="4404"/>
    <cellStyle name="Comma 3 5 6 4 2" xfId="9746"/>
    <cellStyle name="Comma 3 5 6 5" xfId="7098"/>
    <cellStyle name="Comma 3 5 7" xfId="1707"/>
    <cellStyle name="Comma 3 5 7 2" xfId="1708"/>
    <cellStyle name="Comma 3 5 7 2 2" xfId="4408"/>
    <cellStyle name="Comma 3 5 7 2 2 2" xfId="9750"/>
    <cellStyle name="Comma 3 5 7 2 3" xfId="7102"/>
    <cellStyle name="Comma 3 5 7 3" xfId="4407"/>
    <cellStyle name="Comma 3 5 7 3 2" xfId="9749"/>
    <cellStyle name="Comma 3 5 7 4" xfId="7101"/>
    <cellStyle name="Comma 3 5 8" xfId="1709"/>
    <cellStyle name="Comma 3 5 8 2" xfId="4409"/>
    <cellStyle name="Comma 3 5 8 2 2" xfId="9751"/>
    <cellStyle name="Comma 3 5 8 3" xfId="7103"/>
    <cellStyle name="Comma 3 5 9" xfId="1710"/>
    <cellStyle name="Comma 3 5 9 2" xfId="4410"/>
    <cellStyle name="Comma 3 5 9 2 2" xfId="9752"/>
    <cellStyle name="Comma 3 5 9 3" xfId="7104"/>
    <cellStyle name="Comma 3 6" xfId="1711"/>
    <cellStyle name="Comma 3 6 2" xfId="1712"/>
    <cellStyle name="Comma 3 6 2 2" xfId="1713"/>
    <cellStyle name="Comma 3 6 2 2 2" xfId="4413"/>
    <cellStyle name="Comma 3 6 2 2 2 2" xfId="9755"/>
    <cellStyle name="Comma 3 6 2 2 3" xfId="7107"/>
    <cellStyle name="Comma 3 6 2 3" xfId="4412"/>
    <cellStyle name="Comma 3 6 2 3 2" xfId="9754"/>
    <cellStyle name="Comma 3 6 2 4" xfId="7106"/>
    <cellStyle name="Comma 3 6 3" xfId="1714"/>
    <cellStyle name="Comma 3 6 3 2" xfId="4414"/>
    <cellStyle name="Comma 3 6 3 2 2" xfId="9756"/>
    <cellStyle name="Comma 3 6 3 3" xfId="7108"/>
    <cellStyle name="Comma 3 6 4" xfId="1715"/>
    <cellStyle name="Comma 3 6 4 2" xfId="4415"/>
    <cellStyle name="Comma 3 6 4 2 2" xfId="9757"/>
    <cellStyle name="Comma 3 6 4 3" xfId="7109"/>
    <cellStyle name="Comma 3 6 5" xfId="4411"/>
    <cellStyle name="Comma 3 6 5 2" xfId="9753"/>
    <cellStyle name="Comma 3 6 6" xfId="7105"/>
    <cellStyle name="Comma 3 7" xfId="1716"/>
    <cellStyle name="Comma 3 7 2" xfId="1717"/>
    <cellStyle name="Comma 3 7 2 2" xfId="1718"/>
    <cellStyle name="Comma 3 7 2 2 2" xfId="4418"/>
    <cellStyle name="Comma 3 7 2 2 2 2" xfId="9760"/>
    <cellStyle name="Comma 3 7 2 2 3" xfId="7112"/>
    <cellStyle name="Comma 3 7 2 3" xfId="4417"/>
    <cellStyle name="Comma 3 7 2 3 2" xfId="9759"/>
    <cellStyle name="Comma 3 7 2 4" xfId="7111"/>
    <cellStyle name="Comma 3 7 3" xfId="1719"/>
    <cellStyle name="Comma 3 7 3 2" xfId="4419"/>
    <cellStyle name="Comma 3 7 3 2 2" xfId="9761"/>
    <cellStyle name="Comma 3 7 3 3" xfId="7113"/>
    <cellStyle name="Comma 3 7 4" xfId="1720"/>
    <cellStyle name="Comma 3 7 4 2" xfId="4420"/>
    <cellStyle name="Comma 3 7 4 2 2" xfId="9762"/>
    <cellStyle name="Comma 3 7 4 3" xfId="7114"/>
    <cellStyle name="Comma 3 7 5" xfId="4416"/>
    <cellStyle name="Comma 3 7 5 2" xfId="9758"/>
    <cellStyle name="Comma 3 7 6" xfId="7110"/>
    <cellStyle name="Comma 3 8" xfId="1721"/>
    <cellStyle name="Comma 3 8 2" xfId="1722"/>
    <cellStyle name="Comma 3 8 2 2" xfId="1723"/>
    <cellStyle name="Comma 3 8 2 2 2" xfId="4423"/>
    <cellStyle name="Comma 3 8 2 2 2 2" xfId="9765"/>
    <cellStyle name="Comma 3 8 2 2 3" xfId="7117"/>
    <cellStyle name="Comma 3 8 2 3" xfId="4422"/>
    <cellStyle name="Comma 3 8 2 3 2" xfId="9764"/>
    <cellStyle name="Comma 3 8 2 4" xfId="7116"/>
    <cellStyle name="Comma 3 8 3" xfId="1724"/>
    <cellStyle name="Comma 3 8 3 2" xfId="4424"/>
    <cellStyle name="Comma 3 8 3 2 2" xfId="9766"/>
    <cellStyle name="Comma 3 8 3 3" xfId="7118"/>
    <cellStyle name="Comma 3 8 4" xfId="1725"/>
    <cellStyle name="Comma 3 8 4 2" xfId="4425"/>
    <cellStyle name="Comma 3 8 4 2 2" xfId="9767"/>
    <cellStyle name="Comma 3 8 4 3" xfId="7119"/>
    <cellStyle name="Comma 3 8 5" xfId="4421"/>
    <cellStyle name="Comma 3 8 5 2" xfId="9763"/>
    <cellStyle name="Comma 3 8 6" xfId="7115"/>
    <cellStyle name="Comma 3 9" xfId="1726"/>
    <cellStyle name="Comma 3 9 2" xfId="1727"/>
    <cellStyle name="Comma 3 9 2 2" xfId="1728"/>
    <cellStyle name="Comma 3 9 2 2 2" xfId="4428"/>
    <cellStyle name="Comma 3 9 2 2 2 2" xfId="9770"/>
    <cellStyle name="Comma 3 9 2 2 3" xfId="7122"/>
    <cellStyle name="Comma 3 9 2 3" xfId="4427"/>
    <cellStyle name="Comma 3 9 2 3 2" xfId="9769"/>
    <cellStyle name="Comma 3 9 2 4" xfId="7121"/>
    <cellStyle name="Comma 3 9 3" xfId="1729"/>
    <cellStyle name="Comma 3 9 3 2" xfId="4429"/>
    <cellStyle name="Comma 3 9 3 2 2" xfId="9771"/>
    <cellStyle name="Comma 3 9 3 3" xfId="7123"/>
    <cellStyle name="Comma 3 9 4" xfId="1730"/>
    <cellStyle name="Comma 3 9 4 2" xfId="4430"/>
    <cellStyle name="Comma 3 9 4 2 2" xfId="9772"/>
    <cellStyle name="Comma 3 9 4 3" xfId="7124"/>
    <cellStyle name="Comma 3 9 5" xfId="4426"/>
    <cellStyle name="Comma 3 9 5 2" xfId="9768"/>
    <cellStyle name="Comma 3 9 6" xfId="7120"/>
    <cellStyle name="Comma 4" xfId="123"/>
    <cellStyle name="Comma 4 10" xfId="1732"/>
    <cellStyle name="Comma 4 10 2" xfId="1733"/>
    <cellStyle name="Comma 4 10 2 2" xfId="4433"/>
    <cellStyle name="Comma 4 10 2 2 2" xfId="9775"/>
    <cellStyle name="Comma 4 10 2 3" xfId="7127"/>
    <cellStyle name="Comma 4 10 3" xfId="1734"/>
    <cellStyle name="Comma 4 10 3 2" xfId="4434"/>
    <cellStyle name="Comma 4 10 3 2 2" xfId="9776"/>
    <cellStyle name="Comma 4 10 3 3" xfId="7128"/>
    <cellStyle name="Comma 4 10 4" xfId="4432"/>
    <cellStyle name="Comma 4 10 4 2" xfId="9774"/>
    <cellStyle name="Comma 4 10 5" xfId="7126"/>
    <cellStyle name="Comma 4 11" xfId="1735"/>
    <cellStyle name="Comma 4 11 2" xfId="1736"/>
    <cellStyle name="Comma 4 11 2 2" xfId="4436"/>
    <cellStyle name="Comma 4 11 2 2 2" xfId="9778"/>
    <cellStyle name="Comma 4 11 2 3" xfId="7130"/>
    <cellStyle name="Comma 4 11 3" xfId="4435"/>
    <cellStyle name="Comma 4 11 3 2" xfId="9777"/>
    <cellStyle name="Comma 4 11 4" xfId="7129"/>
    <cellStyle name="Comma 4 12" xfId="1737"/>
    <cellStyle name="Comma 4 12 2" xfId="4437"/>
    <cellStyle name="Comma 4 12 2 2" xfId="9779"/>
    <cellStyle name="Comma 4 12 3" xfId="7131"/>
    <cellStyle name="Comma 4 13" xfId="1738"/>
    <cellStyle name="Comma 4 13 2" xfId="4438"/>
    <cellStyle name="Comma 4 13 2 2" xfId="9780"/>
    <cellStyle name="Comma 4 13 3" xfId="7132"/>
    <cellStyle name="Comma 4 14" xfId="2808"/>
    <cellStyle name="Comma 4 14 2" xfId="5481"/>
    <cellStyle name="Comma 4 14 2 2" xfId="10816"/>
    <cellStyle name="Comma 4 14 3" xfId="8173"/>
    <cellStyle name="Comma 4 15" xfId="2867"/>
    <cellStyle name="Comma 4 15 2" xfId="5540"/>
    <cellStyle name="Comma 4 15 2 2" xfId="10870"/>
    <cellStyle name="Comma 4 15 3" xfId="8229"/>
    <cellStyle name="Comma 4 16" xfId="1731"/>
    <cellStyle name="Comma 4 16 2" xfId="4431"/>
    <cellStyle name="Comma 4 16 2 2" xfId="9773"/>
    <cellStyle name="Comma 4 16 3" xfId="7125"/>
    <cellStyle name="Comma 4 17" xfId="3002"/>
    <cellStyle name="Comma 4 17 2" xfId="8345"/>
    <cellStyle name="Comma 4 18" xfId="5697"/>
    <cellStyle name="Comma 4 19" xfId="8137"/>
    <cellStyle name="Comma 4 2" xfId="243"/>
    <cellStyle name="Comma 4 2 10" xfId="1740"/>
    <cellStyle name="Comma 4 2 10 2" xfId="1741"/>
    <cellStyle name="Comma 4 2 10 2 2" xfId="4441"/>
    <cellStyle name="Comma 4 2 10 2 2 2" xfId="9783"/>
    <cellStyle name="Comma 4 2 10 2 3" xfId="7135"/>
    <cellStyle name="Comma 4 2 10 3" xfId="4440"/>
    <cellStyle name="Comma 4 2 10 3 2" xfId="9782"/>
    <cellStyle name="Comma 4 2 10 4" xfId="7134"/>
    <cellStyle name="Comma 4 2 11" xfId="1742"/>
    <cellStyle name="Comma 4 2 11 2" xfId="4442"/>
    <cellStyle name="Comma 4 2 11 2 2" xfId="9784"/>
    <cellStyle name="Comma 4 2 11 3" xfId="7136"/>
    <cellStyle name="Comma 4 2 12" xfId="1743"/>
    <cellStyle name="Comma 4 2 12 2" xfId="4443"/>
    <cellStyle name="Comma 4 2 12 2 2" xfId="9785"/>
    <cellStyle name="Comma 4 2 12 3" xfId="7137"/>
    <cellStyle name="Comma 4 2 13" xfId="1744"/>
    <cellStyle name="Comma 4 2 13 2" xfId="4444"/>
    <cellStyle name="Comma 4 2 13 2 2" xfId="9786"/>
    <cellStyle name="Comma 4 2 13 3" xfId="7138"/>
    <cellStyle name="Comma 4 2 14" xfId="2781"/>
    <cellStyle name="Comma 4 2 14 2" xfId="5454"/>
    <cellStyle name="Comma 4 2 14 2 2" xfId="10792"/>
    <cellStyle name="Comma 4 2 14 3" xfId="8149"/>
    <cellStyle name="Comma 4 2 15" xfId="2843"/>
    <cellStyle name="Comma 4 2 15 2" xfId="5516"/>
    <cellStyle name="Comma 4 2 15 2 2" xfId="10846"/>
    <cellStyle name="Comma 4 2 15 3" xfId="8205"/>
    <cellStyle name="Comma 4 2 16" xfId="1739"/>
    <cellStyle name="Comma 4 2 16 2" xfId="4439"/>
    <cellStyle name="Comma 4 2 16 2 2" xfId="9781"/>
    <cellStyle name="Comma 4 2 16 3" xfId="7133"/>
    <cellStyle name="Comma 4 2 17" xfId="2968"/>
    <cellStyle name="Comma 4 2 17 2" xfId="8321"/>
    <cellStyle name="Comma 4 2 18" xfId="5666"/>
    <cellStyle name="Comma 4 2 2" xfId="255"/>
    <cellStyle name="Comma 4 2 2 10" xfId="1746"/>
    <cellStyle name="Comma 4 2 2 10 2" xfId="4446"/>
    <cellStyle name="Comma 4 2 2 10 2 2" xfId="9788"/>
    <cellStyle name="Comma 4 2 2 10 3" xfId="7140"/>
    <cellStyle name="Comma 4 2 2 11" xfId="2785"/>
    <cellStyle name="Comma 4 2 2 11 2" xfId="5458"/>
    <cellStyle name="Comma 4 2 2 11 2 2" xfId="10795"/>
    <cellStyle name="Comma 4 2 2 11 3" xfId="8152"/>
    <cellStyle name="Comma 4 2 2 12" xfId="2846"/>
    <cellStyle name="Comma 4 2 2 12 2" xfId="5519"/>
    <cellStyle name="Comma 4 2 2 12 2 2" xfId="10849"/>
    <cellStyle name="Comma 4 2 2 12 3" xfId="8208"/>
    <cellStyle name="Comma 4 2 2 13" xfId="1745"/>
    <cellStyle name="Comma 4 2 2 13 2" xfId="4445"/>
    <cellStyle name="Comma 4 2 2 13 2 2" xfId="9787"/>
    <cellStyle name="Comma 4 2 2 13 3" xfId="7139"/>
    <cellStyle name="Comma 4 2 2 14" xfId="2976"/>
    <cellStyle name="Comma 4 2 2 14 2" xfId="8324"/>
    <cellStyle name="Comma 4 2 2 15" xfId="5673"/>
    <cellStyle name="Comma 4 2 2 2" xfId="279"/>
    <cellStyle name="Comma 4 2 2 2 10" xfId="2793"/>
    <cellStyle name="Comma 4 2 2 2 10 2" xfId="5466"/>
    <cellStyle name="Comma 4 2 2 2 10 2 2" xfId="10802"/>
    <cellStyle name="Comma 4 2 2 2 10 3" xfId="8159"/>
    <cellStyle name="Comma 4 2 2 2 11" xfId="2853"/>
    <cellStyle name="Comma 4 2 2 2 11 2" xfId="5526"/>
    <cellStyle name="Comma 4 2 2 2 11 2 2" xfId="10856"/>
    <cellStyle name="Comma 4 2 2 2 11 3" xfId="8215"/>
    <cellStyle name="Comma 4 2 2 2 12" xfId="1747"/>
    <cellStyle name="Comma 4 2 2 2 12 2" xfId="4447"/>
    <cellStyle name="Comma 4 2 2 2 12 2 2" xfId="9789"/>
    <cellStyle name="Comma 4 2 2 2 12 3" xfId="7141"/>
    <cellStyle name="Comma 4 2 2 2 13" xfId="2986"/>
    <cellStyle name="Comma 4 2 2 2 13 2" xfId="8331"/>
    <cellStyle name="Comma 4 2 2 2 14" xfId="5682"/>
    <cellStyle name="Comma 4 2 2 2 2" xfId="292"/>
    <cellStyle name="Comma 4 2 2 2 2 2" xfId="321"/>
    <cellStyle name="Comma 4 2 2 2 2 2 2" xfId="375"/>
    <cellStyle name="Comma 4 2 2 2 2 2 2 2" xfId="2947"/>
    <cellStyle name="Comma 4 2 2 2 2 2 2 2 2" xfId="5620"/>
    <cellStyle name="Comma 4 2 2 2 2 2 2 2 2 2" xfId="10950"/>
    <cellStyle name="Comma 4 2 2 2 2 2 2 2 3" xfId="8309"/>
    <cellStyle name="Comma 4 2 2 2 2 2 2 3" xfId="1750"/>
    <cellStyle name="Comma 4 2 2 2 2 2 2 3 2" xfId="4450"/>
    <cellStyle name="Comma 4 2 2 2 2 2 2 3 2 2" xfId="9792"/>
    <cellStyle name="Comma 4 2 2 2 2 2 2 3 3" xfId="7144"/>
    <cellStyle name="Comma 4 2 2 2 2 2 2 4" xfId="3082"/>
    <cellStyle name="Comma 4 2 2 2 2 2 2 4 2" xfId="8425"/>
    <cellStyle name="Comma 4 2 2 2 2 2 2 5" xfId="5777"/>
    <cellStyle name="Comma 4 2 2 2 2 2 3" xfId="2834"/>
    <cellStyle name="Comma 4 2 2 2 2 2 3 2" xfId="5507"/>
    <cellStyle name="Comma 4 2 2 2 2 2 3 2 2" xfId="10842"/>
    <cellStyle name="Comma 4 2 2 2 2 2 3 3" xfId="8199"/>
    <cellStyle name="Comma 4 2 2 2 2 2 4" xfId="2893"/>
    <cellStyle name="Comma 4 2 2 2 2 2 4 2" xfId="5566"/>
    <cellStyle name="Comma 4 2 2 2 2 2 4 2 2" xfId="10896"/>
    <cellStyle name="Comma 4 2 2 2 2 2 4 3" xfId="8255"/>
    <cellStyle name="Comma 4 2 2 2 2 2 5" xfId="1749"/>
    <cellStyle name="Comma 4 2 2 2 2 2 5 2" xfId="4449"/>
    <cellStyle name="Comma 4 2 2 2 2 2 5 2 2" xfId="9791"/>
    <cellStyle name="Comma 4 2 2 2 2 2 5 3" xfId="7143"/>
    <cellStyle name="Comma 4 2 2 2 2 2 6" xfId="3028"/>
    <cellStyle name="Comma 4 2 2 2 2 2 6 2" xfId="8371"/>
    <cellStyle name="Comma 4 2 2 2 2 2 7" xfId="5723"/>
    <cellStyle name="Comma 4 2 2 2 2 3" xfId="348"/>
    <cellStyle name="Comma 4 2 2 2 2 3 2" xfId="2920"/>
    <cellStyle name="Comma 4 2 2 2 2 3 2 2" xfId="5593"/>
    <cellStyle name="Comma 4 2 2 2 2 3 2 2 2" xfId="10923"/>
    <cellStyle name="Comma 4 2 2 2 2 3 2 3" xfId="8282"/>
    <cellStyle name="Comma 4 2 2 2 2 3 3" xfId="1751"/>
    <cellStyle name="Comma 4 2 2 2 2 3 3 2" xfId="4451"/>
    <cellStyle name="Comma 4 2 2 2 2 3 3 2 2" xfId="9793"/>
    <cellStyle name="Comma 4 2 2 2 2 3 3 3" xfId="7145"/>
    <cellStyle name="Comma 4 2 2 2 2 3 4" xfId="3055"/>
    <cellStyle name="Comma 4 2 2 2 2 3 4 2" xfId="8398"/>
    <cellStyle name="Comma 4 2 2 2 2 3 5" xfId="5750"/>
    <cellStyle name="Comma 4 2 2 2 2 4" xfId="1752"/>
    <cellStyle name="Comma 4 2 2 2 2 4 2" xfId="4452"/>
    <cellStyle name="Comma 4 2 2 2 2 4 2 2" xfId="9794"/>
    <cellStyle name="Comma 4 2 2 2 2 4 3" xfId="7146"/>
    <cellStyle name="Comma 4 2 2 2 2 5" xfId="2806"/>
    <cellStyle name="Comma 4 2 2 2 2 5 2" xfId="5479"/>
    <cellStyle name="Comma 4 2 2 2 2 5 2 2" xfId="10815"/>
    <cellStyle name="Comma 4 2 2 2 2 5 3" xfId="8172"/>
    <cellStyle name="Comma 4 2 2 2 2 6" xfId="2866"/>
    <cellStyle name="Comma 4 2 2 2 2 6 2" xfId="5539"/>
    <cellStyle name="Comma 4 2 2 2 2 6 2 2" xfId="10869"/>
    <cellStyle name="Comma 4 2 2 2 2 6 3" xfId="8228"/>
    <cellStyle name="Comma 4 2 2 2 2 7" xfId="1748"/>
    <cellStyle name="Comma 4 2 2 2 2 7 2" xfId="4448"/>
    <cellStyle name="Comma 4 2 2 2 2 7 2 2" xfId="9790"/>
    <cellStyle name="Comma 4 2 2 2 2 7 3" xfId="7142"/>
    <cellStyle name="Comma 4 2 2 2 2 8" xfId="2999"/>
    <cellStyle name="Comma 4 2 2 2 2 8 2" xfId="8344"/>
    <cellStyle name="Comma 4 2 2 2 2 9" xfId="5695"/>
    <cellStyle name="Comma 4 2 2 2 3" xfId="308"/>
    <cellStyle name="Comma 4 2 2 2 3 2" xfId="362"/>
    <cellStyle name="Comma 4 2 2 2 3 2 2" xfId="1755"/>
    <cellStyle name="Comma 4 2 2 2 3 2 2 2" xfId="4455"/>
    <cellStyle name="Comma 4 2 2 2 3 2 2 2 2" xfId="9797"/>
    <cellStyle name="Comma 4 2 2 2 3 2 2 3" xfId="7149"/>
    <cellStyle name="Comma 4 2 2 2 3 2 3" xfId="2934"/>
    <cellStyle name="Comma 4 2 2 2 3 2 3 2" xfId="5607"/>
    <cellStyle name="Comma 4 2 2 2 3 2 3 2 2" xfId="10937"/>
    <cellStyle name="Comma 4 2 2 2 3 2 3 3" xfId="8296"/>
    <cellStyle name="Comma 4 2 2 2 3 2 4" xfId="1754"/>
    <cellStyle name="Comma 4 2 2 2 3 2 4 2" xfId="4454"/>
    <cellStyle name="Comma 4 2 2 2 3 2 4 2 2" xfId="9796"/>
    <cellStyle name="Comma 4 2 2 2 3 2 4 3" xfId="7148"/>
    <cellStyle name="Comma 4 2 2 2 3 2 5" xfId="3069"/>
    <cellStyle name="Comma 4 2 2 2 3 2 5 2" xfId="8412"/>
    <cellStyle name="Comma 4 2 2 2 3 2 6" xfId="5764"/>
    <cellStyle name="Comma 4 2 2 2 3 3" xfId="1756"/>
    <cellStyle name="Comma 4 2 2 2 3 3 2" xfId="4456"/>
    <cellStyle name="Comma 4 2 2 2 3 3 2 2" xfId="9798"/>
    <cellStyle name="Comma 4 2 2 2 3 3 3" xfId="7150"/>
    <cellStyle name="Comma 4 2 2 2 3 4" xfId="1757"/>
    <cellStyle name="Comma 4 2 2 2 3 4 2" xfId="4457"/>
    <cellStyle name="Comma 4 2 2 2 3 4 2 2" xfId="9799"/>
    <cellStyle name="Comma 4 2 2 2 3 4 3" xfId="7151"/>
    <cellStyle name="Comma 4 2 2 2 3 5" xfId="2821"/>
    <cellStyle name="Comma 4 2 2 2 3 5 2" xfId="5494"/>
    <cellStyle name="Comma 4 2 2 2 3 5 2 2" xfId="10829"/>
    <cellStyle name="Comma 4 2 2 2 3 5 3" xfId="8186"/>
    <cellStyle name="Comma 4 2 2 2 3 6" xfId="2880"/>
    <cellStyle name="Comma 4 2 2 2 3 6 2" xfId="5553"/>
    <cellStyle name="Comma 4 2 2 2 3 6 2 2" xfId="10883"/>
    <cellStyle name="Comma 4 2 2 2 3 6 3" xfId="8242"/>
    <cellStyle name="Comma 4 2 2 2 3 7" xfId="1753"/>
    <cellStyle name="Comma 4 2 2 2 3 7 2" xfId="4453"/>
    <cellStyle name="Comma 4 2 2 2 3 7 2 2" xfId="9795"/>
    <cellStyle name="Comma 4 2 2 2 3 7 3" xfId="7147"/>
    <cellStyle name="Comma 4 2 2 2 3 8" xfId="3015"/>
    <cellStyle name="Comma 4 2 2 2 3 8 2" xfId="8358"/>
    <cellStyle name="Comma 4 2 2 2 3 9" xfId="5710"/>
    <cellStyle name="Comma 4 2 2 2 4" xfId="335"/>
    <cellStyle name="Comma 4 2 2 2 4 2" xfId="1759"/>
    <cellStyle name="Comma 4 2 2 2 4 2 2" xfId="1760"/>
    <cellStyle name="Comma 4 2 2 2 4 2 2 2" xfId="4460"/>
    <cellStyle name="Comma 4 2 2 2 4 2 2 2 2" xfId="9802"/>
    <cellStyle name="Comma 4 2 2 2 4 2 2 3" xfId="7154"/>
    <cellStyle name="Comma 4 2 2 2 4 2 3" xfId="4459"/>
    <cellStyle name="Comma 4 2 2 2 4 2 3 2" xfId="9801"/>
    <cellStyle name="Comma 4 2 2 2 4 2 4" xfId="7153"/>
    <cellStyle name="Comma 4 2 2 2 4 3" xfId="1761"/>
    <cellStyle name="Comma 4 2 2 2 4 3 2" xfId="4461"/>
    <cellStyle name="Comma 4 2 2 2 4 3 2 2" xfId="9803"/>
    <cellStyle name="Comma 4 2 2 2 4 3 3" xfId="7155"/>
    <cellStyle name="Comma 4 2 2 2 4 4" xfId="1762"/>
    <cellStyle name="Comma 4 2 2 2 4 4 2" xfId="4462"/>
    <cellStyle name="Comma 4 2 2 2 4 4 2 2" xfId="9804"/>
    <cellStyle name="Comma 4 2 2 2 4 4 3" xfId="7156"/>
    <cellStyle name="Comma 4 2 2 2 4 5" xfId="2907"/>
    <cellStyle name="Comma 4 2 2 2 4 5 2" xfId="5580"/>
    <cellStyle name="Comma 4 2 2 2 4 5 2 2" xfId="10910"/>
    <cellStyle name="Comma 4 2 2 2 4 5 3" xfId="8269"/>
    <cellStyle name="Comma 4 2 2 2 4 6" xfId="1758"/>
    <cellStyle name="Comma 4 2 2 2 4 6 2" xfId="4458"/>
    <cellStyle name="Comma 4 2 2 2 4 6 2 2" xfId="9800"/>
    <cellStyle name="Comma 4 2 2 2 4 6 3" xfId="7152"/>
    <cellStyle name="Comma 4 2 2 2 4 7" xfId="3042"/>
    <cellStyle name="Comma 4 2 2 2 4 7 2" xfId="8385"/>
    <cellStyle name="Comma 4 2 2 2 4 8" xfId="5737"/>
    <cellStyle name="Comma 4 2 2 2 5" xfId="1763"/>
    <cellStyle name="Comma 4 2 2 2 5 2" xfId="1764"/>
    <cellStyle name="Comma 4 2 2 2 5 2 2" xfId="1765"/>
    <cellStyle name="Comma 4 2 2 2 5 2 2 2" xfId="4465"/>
    <cellStyle name="Comma 4 2 2 2 5 2 2 2 2" xfId="9807"/>
    <cellStyle name="Comma 4 2 2 2 5 2 2 3" xfId="7159"/>
    <cellStyle name="Comma 4 2 2 2 5 2 3" xfId="4464"/>
    <cellStyle name="Comma 4 2 2 2 5 2 3 2" xfId="9806"/>
    <cellStyle name="Comma 4 2 2 2 5 2 4" xfId="7158"/>
    <cellStyle name="Comma 4 2 2 2 5 3" xfId="1766"/>
    <cellStyle name="Comma 4 2 2 2 5 3 2" xfId="4466"/>
    <cellStyle name="Comma 4 2 2 2 5 3 2 2" xfId="9808"/>
    <cellStyle name="Comma 4 2 2 2 5 3 3" xfId="7160"/>
    <cellStyle name="Comma 4 2 2 2 5 4" xfId="1767"/>
    <cellStyle name="Comma 4 2 2 2 5 4 2" xfId="4467"/>
    <cellStyle name="Comma 4 2 2 2 5 4 2 2" xfId="9809"/>
    <cellStyle name="Comma 4 2 2 2 5 4 3" xfId="7161"/>
    <cellStyle name="Comma 4 2 2 2 5 5" xfId="4463"/>
    <cellStyle name="Comma 4 2 2 2 5 5 2" xfId="9805"/>
    <cellStyle name="Comma 4 2 2 2 5 6" xfId="7157"/>
    <cellStyle name="Comma 4 2 2 2 6" xfId="1768"/>
    <cellStyle name="Comma 4 2 2 2 6 2" xfId="1769"/>
    <cellStyle name="Comma 4 2 2 2 6 2 2" xfId="4469"/>
    <cellStyle name="Comma 4 2 2 2 6 2 2 2" xfId="9811"/>
    <cellStyle name="Comma 4 2 2 2 6 2 3" xfId="7163"/>
    <cellStyle name="Comma 4 2 2 2 6 3" xfId="1770"/>
    <cellStyle name="Comma 4 2 2 2 6 3 2" xfId="4470"/>
    <cellStyle name="Comma 4 2 2 2 6 3 2 2" xfId="9812"/>
    <cellStyle name="Comma 4 2 2 2 6 3 3" xfId="7164"/>
    <cellStyle name="Comma 4 2 2 2 6 4" xfId="4468"/>
    <cellStyle name="Comma 4 2 2 2 6 4 2" xfId="9810"/>
    <cellStyle name="Comma 4 2 2 2 6 5" xfId="7162"/>
    <cellStyle name="Comma 4 2 2 2 7" xfId="1771"/>
    <cellStyle name="Comma 4 2 2 2 7 2" xfId="1772"/>
    <cellStyle name="Comma 4 2 2 2 7 2 2" xfId="4472"/>
    <cellStyle name="Comma 4 2 2 2 7 2 2 2" xfId="9814"/>
    <cellStyle name="Comma 4 2 2 2 7 2 3" xfId="7166"/>
    <cellStyle name="Comma 4 2 2 2 7 3" xfId="4471"/>
    <cellStyle name="Comma 4 2 2 2 7 3 2" xfId="9813"/>
    <cellStyle name="Comma 4 2 2 2 7 4" xfId="7165"/>
    <cellStyle name="Comma 4 2 2 2 8" xfId="1773"/>
    <cellStyle name="Comma 4 2 2 2 8 2" xfId="4473"/>
    <cellStyle name="Comma 4 2 2 2 8 2 2" xfId="9815"/>
    <cellStyle name="Comma 4 2 2 2 8 3" xfId="7167"/>
    <cellStyle name="Comma 4 2 2 2 9" xfId="1774"/>
    <cellStyle name="Comma 4 2 2 2 9 2" xfId="4474"/>
    <cellStyle name="Comma 4 2 2 2 9 2 2" xfId="9816"/>
    <cellStyle name="Comma 4 2 2 2 9 3" xfId="7168"/>
    <cellStyle name="Comma 4 2 2 3" xfId="285"/>
    <cellStyle name="Comma 4 2 2 3 2" xfId="314"/>
    <cellStyle name="Comma 4 2 2 3 2 2" xfId="368"/>
    <cellStyle name="Comma 4 2 2 3 2 2 2" xfId="2940"/>
    <cellStyle name="Comma 4 2 2 3 2 2 2 2" xfId="5613"/>
    <cellStyle name="Comma 4 2 2 3 2 2 2 2 2" xfId="10943"/>
    <cellStyle name="Comma 4 2 2 3 2 2 2 3" xfId="8302"/>
    <cellStyle name="Comma 4 2 2 3 2 2 3" xfId="1777"/>
    <cellStyle name="Comma 4 2 2 3 2 2 3 2" xfId="4477"/>
    <cellStyle name="Comma 4 2 2 3 2 2 3 2 2" xfId="9819"/>
    <cellStyle name="Comma 4 2 2 3 2 2 3 3" xfId="7171"/>
    <cellStyle name="Comma 4 2 2 3 2 2 4" xfId="3075"/>
    <cellStyle name="Comma 4 2 2 3 2 2 4 2" xfId="8418"/>
    <cellStyle name="Comma 4 2 2 3 2 2 5" xfId="5770"/>
    <cellStyle name="Comma 4 2 2 3 2 3" xfId="2827"/>
    <cellStyle name="Comma 4 2 2 3 2 3 2" xfId="5500"/>
    <cellStyle name="Comma 4 2 2 3 2 3 2 2" xfId="10835"/>
    <cellStyle name="Comma 4 2 2 3 2 3 3" xfId="8192"/>
    <cellStyle name="Comma 4 2 2 3 2 4" xfId="2886"/>
    <cellStyle name="Comma 4 2 2 3 2 4 2" xfId="5559"/>
    <cellStyle name="Comma 4 2 2 3 2 4 2 2" xfId="10889"/>
    <cellStyle name="Comma 4 2 2 3 2 4 3" xfId="8248"/>
    <cellStyle name="Comma 4 2 2 3 2 5" xfId="1776"/>
    <cellStyle name="Comma 4 2 2 3 2 5 2" xfId="4476"/>
    <cellStyle name="Comma 4 2 2 3 2 5 2 2" xfId="9818"/>
    <cellStyle name="Comma 4 2 2 3 2 5 3" xfId="7170"/>
    <cellStyle name="Comma 4 2 2 3 2 6" xfId="3021"/>
    <cellStyle name="Comma 4 2 2 3 2 6 2" xfId="8364"/>
    <cellStyle name="Comma 4 2 2 3 2 7" xfId="5716"/>
    <cellStyle name="Comma 4 2 2 3 3" xfId="341"/>
    <cellStyle name="Comma 4 2 2 3 3 2" xfId="2913"/>
    <cellStyle name="Comma 4 2 2 3 3 2 2" xfId="5586"/>
    <cellStyle name="Comma 4 2 2 3 3 2 2 2" xfId="10916"/>
    <cellStyle name="Comma 4 2 2 3 3 2 3" xfId="8275"/>
    <cellStyle name="Comma 4 2 2 3 3 3" xfId="1778"/>
    <cellStyle name="Comma 4 2 2 3 3 3 2" xfId="4478"/>
    <cellStyle name="Comma 4 2 2 3 3 3 2 2" xfId="9820"/>
    <cellStyle name="Comma 4 2 2 3 3 3 3" xfId="7172"/>
    <cellStyle name="Comma 4 2 2 3 3 4" xfId="3048"/>
    <cellStyle name="Comma 4 2 2 3 3 4 2" xfId="8391"/>
    <cellStyle name="Comma 4 2 2 3 3 5" xfId="5743"/>
    <cellStyle name="Comma 4 2 2 3 4" xfId="1779"/>
    <cellStyle name="Comma 4 2 2 3 4 2" xfId="4479"/>
    <cellStyle name="Comma 4 2 2 3 4 2 2" xfId="9821"/>
    <cellStyle name="Comma 4 2 2 3 4 3" xfId="7173"/>
    <cellStyle name="Comma 4 2 2 3 5" xfId="2799"/>
    <cellStyle name="Comma 4 2 2 3 5 2" xfId="5472"/>
    <cellStyle name="Comma 4 2 2 3 5 2 2" xfId="10808"/>
    <cellStyle name="Comma 4 2 2 3 5 3" xfId="8165"/>
    <cellStyle name="Comma 4 2 2 3 6" xfId="2859"/>
    <cellStyle name="Comma 4 2 2 3 6 2" xfId="5532"/>
    <cellStyle name="Comma 4 2 2 3 6 2 2" xfId="10862"/>
    <cellStyle name="Comma 4 2 2 3 6 3" xfId="8221"/>
    <cellStyle name="Comma 4 2 2 3 7" xfId="1775"/>
    <cellStyle name="Comma 4 2 2 3 7 2" xfId="4475"/>
    <cellStyle name="Comma 4 2 2 3 7 2 2" xfId="9817"/>
    <cellStyle name="Comma 4 2 2 3 7 3" xfId="7169"/>
    <cellStyle name="Comma 4 2 2 3 8" xfId="2992"/>
    <cellStyle name="Comma 4 2 2 3 8 2" xfId="8337"/>
    <cellStyle name="Comma 4 2 2 3 9" xfId="5688"/>
    <cellStyle name="Comma 4 2 2 4" xfId="301"/>
    <cellStyle name="Comma 4 2 2 4 2" xfId="355"/>
    <cellStyle name="Comma 4 2 2 4 2 2" xfId="1782"/>
    <cellStyle name="Comma 4 2 2 4 2 2 2" xfId="4482"/>
    <cellStyle name="Comma 4 2 2 4 2 2 2 2" xfId="9824"/>
    <cellStyle name="Comma 4 2 2 4 2 2 3" xfId="7176"/>
    <cellStyle name="Comma 4 2 2 4 2 3" xfId="2927"/>
    <cellStyle name="Comma 4 2 2 4 2 3 2" xfId="5600"/>
    <cellStyle name="Comma 4 2 2 4 2 3 2 2" xfId="10930"/>
    <cellStyle name="Comma 4 2 2 4 2 3 3" xfId="8289"/>
    <cellStyle name="Comma 4 2 2 4 2 4" xfId="1781"/>
    <cellStyle name="Comma 4 2 2 4 2 4 2" xfId="4481"/>
    <cellStyle name="Comma 4 2 2 4 2 4 2 2" xfId="9823"/>
    <cellStyle name="Comma 4 2 2 4 2 4 3" xfId="7175"/>
    <cellStyle name="Comma 4 2 2 4 2 5" xfId="3062"/>
    <cellStyle name="Comma 4 2 2 4 2 5 2" xfId="8405"/>
    <cellStyle name="Comma 4 2 2 4 2 6" xfId="5757"/>
    <cellStyle name="Comma 4 2 2 4 3" xfId="1783"/>
    <cellStyle name="Comma 4 2 2 4 3 2" xfId="4483"/>
    <cellStyle name="Comma 4 2 2 4 3 2 2" xfId="9825"/>
    <cellStyle name="Comma 4 2 2 4 3 3" xfId="7177"/>
    <cellStyle name="Comma 4 2 2 4 4" xfId="1784"/>
    <cellStyle name="Comma 4 2 2 4 4 2" xfId="4484"/>
    <cellStyle name="Comma 4 2 2 4 4 2 2" xfId="9826"/>
    <cellStyle name="Comma 4 2 2 4 4 3" xfId="7178"/>
    <cellStyle name="Comma 4 2 2 4 5" xfId="2814"/>
    <cellStyle name="Comma 4 2 2 4 5 2" xfId="5487"/>
    <cellStyle name="Comma 4 2 2 4 5 2 2" xfId="10822"/>
    <cellStyle name="Comma 4 2 2 4 5 3" xfId="8179"/>
    <cellStyle name="Comma 4 2 2 4 6" xfId="2873"/>
    <cellStyle name="Comma 4 2 2 4 6 2" xfId="5546"/>
    <cellStyle name="Comma 4 2 2 4 6 2 2" xfId="10876"/>
    <cellStyle name="Comma 4 2 2 4 6 3" xfId="8235"/>
    <cellStyle name="Comma 4 2 2 4 7" xfId="1780"/>
    <cellStyle name="Comma 4 2 2 4 7 2" xfId="4480"/>
    <cellStyle name="Comma 4 2 2 4 7 2 2" xfId="9822"/>
    <cellStyle name="Comma 4 2 2 4 7 3" xfId="7174"/>
    <cellStyle name="Comma 4 2 2 4 8" xfId="3008"/>
    <cellStyle name="Comma 4 2 2 4 8 2" xfId="8351"/>
    <cellStyle name="Comma 4 2 2 4 9" xfId="5703"/>
    <cellStyle name="Comma 4 2 2 5" xfId="328"/>
    <cellStyle name="Comma 4 2 2 5 2" xfId="1786"/>
    <cellStyle name="Comma 4 2 2 5 2 2" xfId="1787"/>
    <cellStyle name="Comma 4 2 2 5 2 2 2" xfId="4487"/>
    <cellStyle name="Comma 4 2 2 5 2 2 2 2" xfId="9829"/>
    <cellStyle name="Comma 4 2 2 5 2 2 3" xfId="7181"/>
    <cellStyle name="Comma 4 2 2 5 2 3" xfId="4486"/>
    <cellStyle name="Comma 4 2 2 5 2 3 2" xfId="9828"/>
    <cellStyle name="Comma 4 2 2 5 2 4" xfId="7180"/>
    <cellStyle name="Comma 4 2 2 5 3" xfId="1788"/>
    <cellStyle name="Comma 4 2 2 5 3 2" xfId="4488"/>
    <cellStyle name="Comma 4 2 2 5 3 2 2" xfId="9830"/>
    <cellStyle name="Comma 4 2 2 5 3 3" xfId="7182"/>
    <cellStyle name="Comma 4 2 2 5 4" xfId="1789"/>
    <cellStyle name="Comma 4 2 2 5 4 2" xfId="4489"/>
    <cellStyle name="Comma 4 2 2 5 4 2 2" xfId="9831"/>
    <cellStyle name="Comma 4 2 2 5 4 3" xfId="7183"/>
    <cellStyle name="Comma 4 2 2 5 5" xfId="2900"/>
    <cellStyle name="Comma 4 2 2 5 5 2" xfId="5573"/>
    <cellStyle name="Comma 4 2 2 5 5 2 2" xfId="10903"/>
    <cellStyle name="Comma 4 2 2 5 5 3" xfId="8262"/>
    <cellStyle name="Comma 4 2 2 5 6" xfId="1785"/>
    <cellStyle name="Comma 4 2 2 5 6 2" xfId="4485"/>
    <cellStyle name="Comma 4 2 2 5 6 2 2" xfId="9827"/>
    <cellStyle name="Comma 4 2 2 5 6 3" xfId="7179"/>
    <cellStyle name="Comma 4 2 2 5 7" xfId="3035"/>
    <cellStyle name="Comma 4 2 2 5 7 2" xfId="8378"/>
    <cellStyle name="Comma 4 2 2 5 8" xfId="5730"/>
    <cellStyle name="Comma 4 2 2 6" xfId="1790"/>
    <cellStyle name="Comma 4 2 2 6 2" xfId="1791"/>
    <cellStyle name="Comma 4 2 2 6 2 2" xfId="1792"/>
    <cellStyle name="Comma 4 2 2 6 2 2 2" xfId="4492"/>
    <cellStyle name="Comma 4 2 2 6 2 2 2 2" xfId="9834"/>
    <cellStyle name="Comma 4 2 2 6 2 2 3" xfId="7186"/>
    <cellStyle name="Comma 4 2 2 6 2 3" xfId="4491"/>
    <cellStyle name="Comma 4 2 2 6 2 3 2" xfId="9833"/>
    <cellStyle name="Comma 4 2 2 6 2 4" xfId="7185"/>
    <cellStyle name="Comma 4 2 2 6 3" xfId="1793"/>
    <cellStyle name="Comma 4 2 2 6 3 2" xfId="4493"/>
    <cellStyle name="Comma 4 2 2 6 3 2 2" xfId="9835"/>
    <cellStyle name="Comma 4 2 2 6 3 3" xfId="7187"/>
    <cellStyle name="Comma 4 2 2 6 4" xfId="1794"/>
    <cellStyle name="Comma 4 2 2 6 4 2" xfId="4494"/>
    <cellStyle name="Comma 4 2 2 6 4 2 2" xfId="9836"/>
    <cellStyle name="Comma 4 2 2 6 4 3" xfId="7188"/>
    <cellStyle name="Comma 4 2 2 6 5" xfId="4490"/>
    <cellStyle name="Comma 4 2 2 6 5 2" xfId="9832"/>
    <cellStyle name="Comma 4 2 2 6 6" xfId="7184"/>
    <cellStyle name="Comma 4 2 2 7" xfId="1795"/>
    <cellStyle name="Comma 4 2 2 7 2" xfId="1796"/>
    <cellStyle name="Comma 4 2 2 7 2 2" xfId="4496"/>
    <cellStyle name="Comma 4 2 2 7 2 2 2" xfId="9838"/>
    <cellStyle name="Comma 4 2 2 7 2 3" xfId="7190"/>
    <cellStyle name="Comma 4 2 2 7 3" xfId="1797"/>
    <cellStyle name="Comma 4 2 2 7 3 2" xfId="4497"/>
    <cellStyle name="Comma 4 2 2 7 3 2 2" xfId="9839"/>
    <cellStyle name="Comma 4 2 2 7 3 3" xfId="7191"/>
    <cellStyle name="Comma 4 2 2 7 4" xfId="4495"/>
    <cellStyle name="Comma 4 2 2 7 4 2" xfId="9837"/>
    <cellStyle name="Comma 4 2 2 7 5" xfId="7189"/>
    <cellStyle name="Comma 4 2 2 8" xfId="1798"/>
    <cellStyle name="Comma 4 2 2 8 2" xfId="1799"/>
    <cellStyle name="Comma 4 2 2 8 2 2" xfId="4499"/>
    <cellStyle name="Comma 4 2 2 8 2 2 2" xfId="9841"/>
    <cellStyle name="Comma 4 2 2 8 2 3" xfId="7193"/>
    <cellStyle name="Comma 4 2 2 8 3" xfId="4498"/>
    <cellStyle name="Comma 4 2 2 8 3 2" xfId="9840"/>
    <cellStyle name="Comma 4 2 2 8 4" xfId="7192"/>
    <cellStyle name="Comma 4 2 2 9" xfId="1800"/>
    <cellStyle name="Comma 4 2 2 9 2" xfId="4500"/>
    <cellStyle name="Comma 4 2 2 9 2 2" xfId="9842"/>
    <cellStyle name="Comma 4 2 2 9 3" xfId="7194"/>
    <cellStyle name="Comma 4 2 3" xfId="276"/>
    <cellStyle name="Comma 4 2 3 10" xfId="1802"/>
    <cellStyle name="Comma 4 2 3 10 2" xfId="4502"/>
    <cellStyle name="Comma 4 2 3 10 2 2" xfId="9844"/>
    <cellStyle name="Comma 4 2 3 10 3" xfId="7196"/>
    <cellStyle name="Comma 4 2 3 11" xfId="2790"/>
    <cellStyle name="Comma 4 2 3 11 2" xfId="5463"/>
    <cellStyle name="Comma 4 2 3 11 2 2" xfId="10799"/>
    <cellStyle name="Comma 4 2 3 11 3" xfId="8156"/>
    <cellStyle name="Comma 4 2 3 12" xfId="2850"/>
    <cellStyle name="Comma 4 2 3 12 2" xfId="5523"/>
    <cellStyle name="Comma 4 2 3 12 2 2" xfId="10853"/>
    <cellStyle name="Comma 4 2 3 12 3" xfId="8212"/>
    <cellStyle name="Comma 4 2 3 13" xfId="1801"/>
    <cellStyle name="Comma 4 2 3 13 2" xfId="4501"/>
    <cellStyle name="Comma 4 2 3 13 2 2" xfId="9843"/>
    <cellStyle name="Comma 4 2 3 13 3" xfId="7195"/>
    <cellStyle name="Comma 4 2 3 14" xfId="2983"/>
    <cellStyle name="Comma 4 2 3 14 2" xfId="8328"/>
    <cellStyle name="Comma 4 2 3 15" xfId="5679"/>
    <cellStyle name="Comma 4 2 3 2" xfId="289"/>
    <cellStyle name="Comma 4 2 3 2 10" xfId="2803"/>
    <cellStyle name="Comma 4 2 3 2 10 2" xfId="5476"/>
    <cellStyle name="Comma 4 2 3 2 10 2 2" xfId="10812"/>
    <cellStyle name="Comma 4 2 3 2 10 3" xfId="8169"/>
    <cellStyle name="Comma 4 2 3 2 11" xfId="2863"/>
    <cellStyle name="Comma 4 2 3 2 11 2" xfId="5536"/>
    <cellStyle name="Comma 4 2 3 2 11 2 2" xfId="10866"/>
    <cellStyle name="Comma 4 2 3 2 11 3" xfId="8225"/>
    <cellStyle name="Comma 4 2 3 2 12" xfId="1803"/>
    <cellStyle name="Comma 4 2 3 2 12 2" xfId="4503"/>
    <cellStyle name="Comma 4 2 3 2 12 2 2" xfId="9845"/>
    <cellStyle name="Comma 4 2 3 2 12 3" xfId="7197"/>
    <cellStyle name="Comma 4 2 3 2 13" xfId="2996"/>
    <cellStyle name="Comma 4 2 3 2 13 2" xfId="8341"/>
    <cellStyle name="Comma 4 2 3 2 14" xfId="5692"/>
    <cellStyle name="Comma 4 2 3 2 2" xfId="318"/>
    <cellStyle name="Comma 4 2 3 2 2 2" xfId="372"/>
    <cellStyle name="Comma 4 2 3 2 2 2 2" xfId="1806"/>
    <cellStyle name="Comma 4 2 3 2 2 2 2 2" xfId="4506"/>
    <cellStyle name="Comma 4 2 3 2 2 2 2 2 2" xfId="9848"/>
    <cellStyle name="Comma 4 2 3 2 2 2 2 3" xfId="7200"/>
    <cellStyle name="Comma 4 2 3 2 2 2 3" xfId="2944"/>
    <cellStyle name="Comma 4 2 3 2 2 2 3 2" xfId="5617"/>
    <cellStyle name="Comma 4 2 3 2 2 2 3 2 2" xfId="10947"/>
    <cellStyle name="Comma 4 2 3 2 2 2 3 3" xfId="8306"/>
    <cellStyle name="Comma 4 2 3 2 2 2 4" xfId="1805"/>
    <cellStyle name="Comma 4 2 3 2 2 2 4 2" xfId="4505"/>
    <cellStyle name="Comma 4 2 3 2 2 2 4 2 2" xfId="9847"/>
    <cellStyle name="Comma 4 2 3 2 2 2 4 3" xfId="7199"/>
    <cellStyle name="Comma 4 2 3 2 2 2 5" xfId="3079"/>
    <cellStyle name="Comma 4 2 3 2 2 2 5 2" xfId="8422"/>
    <cellStyle name="Comma 4 2 3 2 2 2 6" xfId="5774"/>
    <cellStyle name="Comma 4 2 3 2 2 3" xfId="1807"/>
    <cellStyle name="Comma 4 2 3 2 2 3 2" xfId="4507"/>
    <cellStyle name="Comma 4 2 3 2 2 3 2 2" xfId="9849"/>
    <cellStyle name="Comma 4 2 3 2 2 3 3" xfId="7201"/>
    <cellStyle name="Comma 4 2 3 2 2 4" xfId="1808"/>
    <cellStyle name="Comma 4 2 3 2 2 4 2" xfId="4508"/>
    <cellStyle name="Comma 4 2 3 2 2 4 2 2" xfId="9850"/>
    <cellStyle name="Comma 4 2 3 2 2 4 3" xfId="7202"/>
    <cellStyle name="Comma 4 2 3 2 2 5" xfId="2831"/>
    <cellStyle name="Comma 4 2 3 2 2 5 2" xfId="5504"/>
    <cellStyle name="Comma 4 2 3 2 2 5 2 2" xfId="10839"/>
    <cellStyle name="Comma 4 2 3 2 2 5 3" xfId="8196"/>
    <cellStyle name="Comma 4 2 3 2 2 6" xfId="2890"/>
    <cellStyle name="Comma 4 2 3 2 2 6 2" xfId="5563"/>
    <cellStyle name="Comma 4 2 3 2 2 6 2 2" xfId="10893"/>
    <cellStyle name="Comma 4 2 3 2 2 6 3" xfId="8252"/>
    <cellStyle name="Comma 4 2 3 2 2 7" xfId="1804"/>
    <cellStyle name="Comma 4 2 3 2 2 7 2" xfId="4504"/>
    <cellStyle name="Comma 4 2 3 2 2 7 2 2" xfId="9846"/>
    <cellStyle name="Comma 4 2 3 2 2 7 3" xfId="7198"/>
    <cellStyle name="Comma 4 2 3 2 2 8" xfId="3025"/>
    <cellStyle name="Comma 4 2 3 2 2 8 2" xfId="8368"/>
    <cellStyle name="Comma 4 2 3 2 2 9" xfId="5720"/>
    <cellStyle name="Comma 4 2 3 2 3" xfId="345"/>
    <cellStyle name="Comma 4 2 3 2 3 2" xfId="1810"/>
    <cellStyle name="Comma 4 2 3 2 3 2 2" xfId="1811"/>
    <cellStyle name="Comma 4 2 3 2 3 2 2 2" xfId="4511"/>
    <cellStyle name="Comma 4 2 3 2 3 2 2 2 2" xfId="9853"/>
    <cellStyle name="Comma 4 2 3 2 3 2 2 3" xfId="7205"/>
    <cellStyle name="Comma 4 2 3 2 3 2 3" xfId="4510"/>
    <cellStyle name="Comma 4 2 3 2 3 2 3 2" xfId="9852"/>
    <cellStyle name="Comma 4 2 3 2 3 2 4" xfId="7204"/>
    <cellStyle name="Comma 4 2 3 2 3 3" xfId="1812"/>
    <cellStyle name="Comma 4 2 3 2 3 3 2" xfId="4512"/>
    <cellStyle name="Comma 4 2 3 2 3 3 2 2" xfId="9854"/>
    <cellStyle name="Comma 4 2 3 2 3 3 3" xfId="7206"/>
    <cellStyle name="Comma 4 2 3 2 3 4" xfId="1813"/>
    <cellStyle name="Comma 4 2 3 2 3 4 2" xfId="4513"/>
    <cellStyle name="Comma 4 2 3 2 3 4 2 2" xfId="9855"/>
    <cellStyle name="Comma 4 2 3 2 3 4 3" xfId="7207"/>
    <cellStyle name="Comma 4 2 3 2 3 5" xfId="2917"/>
    <cellStyle name="Comma 4 2 3 2 3 5 2" xfId="5590"/>
    <cellStyle name="Comma 4 2 3 2 3 5 2 2" xfId="10920"/>
    <cellStyle name="Comma 4 2 3 2 3 5 3" xfId="8279"/>
    <cellStyle name="Comma 4 2 3 2 3 6" xfId="1809"/>
    <cellStyle name="Comma 4 2 3 2 3 6 2" xfId="4509"/>
    <cellStyle name="Comma 4 2 3 2 3 6 2 2" xfId="9851"/>
    <cellStyle name="Comma 4 2 3 2 3 6 3" xfId="7203"/>
    <cellStyle name="Comma 4 2 3 2 3 7" xfId="3052"/>
    <cellStyle name="Comma 4 2 3 2 3 7 2" xfId="8395"/>
    <cellStyle name="Comma 4 2 3 2 3 8" xfId="5747"/>
    <cellStyle name="Comma 4 2 3 2 4" xfId="1814"/>
    <cellStyle name="Comma 4 2 3 2 4 2" xfId="1815"/>
    <cellStyle name="Comma 4 2 3 2 4 2 2" xfId="1816"/>
    <cellStyle name="Comma 4 2 3 2 4 2 2 2" xfId="4516"/>
    <cellStyle name="Comma 4 2 3 2 4 2 2 2 2" xfId="9858"/>
    <cellStyle name="Comma 4 2 3 2 4 2 2 3" xfId="7210"/>
    <cellStyle name="Comma 4 2 3 2 4 2 3" xfId="4515"/>
    <cellStyle name="Comma 4 2 3 2 4 2 3 2" xfId="9857"/>
    <cellStyle name="Comma 4 2 3 2 4 2 4" xfId="7209"/>
    <cellStyle name="Comma 4 2 3 2 4 3" xfId="1817"/>
    <cellStyle name="Comma 4 2 3 2 4 3 2" xfId="4517"/>
    <cellStyle name="Comma 4 2 3 2 4 3 2 2" xfId="9859"/>
    <cellStyle name="Comma 4 2 3 2 4 3 3" xfId="7211"/>
    <cellStyle name="Comma 4 2 3 2 4 4" xfId="1818"/>
    <cellStyle name="Comma 4 2 3 2 4 4 2" xfId="4518"/>
    <cellStyle name="Comma 4 2 3 2 4 4 2 2" xfId="9860"/>
    <cellStyle name="Comma 4 2 3 2 4 4 3" xfId="7212"/>
    <cellStyle name="Comma 4 2 3 2 4 5" xfId="4514"/>
    <cellStyle name="Comma 4 2 3 2 4 5 2" xfId="9856"/>
    <cellStyle name="Comma 4 2 3 2 4 6" xfId="7208"/>
    <cellStyle name="Comma 4 2 3 2 5" xfId="1819"/>
    <cellStyle name="Comma 4 2 3 2 5 2" xfId="1820"/>
    <cellStyle name="Comma 4 2 3 2 5 2 2" xfId="1821"/>
    <cellStyle name="Comma 4 2 3 2 5 2 2 2" xfId="4521"/>
    <cellStyle name="Comma 4 2 3 2 5 2 2 2 2" xfId="9863"/>
    <cellStyle name="Comma 4 2 3 2 5 2 2 3" xfId="7215"/>
    <cellStyle name="Comma 4 2 3 2 5 2 3" xfId="4520"/>
    <cellStyle name="Comma 4 2 3 2 5 2 3 2" xfId="9862"/>
    <cellStyle name="Comma 4 2 3 2 5 2 4" xfId="7214"/>
    <cellStyle name="Comma 4 2 3 2 5 3" xfId="1822"/>
    <cellStyle name="Comma 4 2 3 2 5 3 2" xfId="4522"/>
    <cellStyle name="Comma 4 2 3 2 5 3 2 2" xfId="9864"/>
    <cellStyle name="Comma 4 2 3 2 5 3 3" xfId="7216"/>
    <cellStyle name="Comma 4 2 3 2 5 4" xfId="1823"/>
    <cellStyle name="Comma 4 2 3 2 5 4 2" xfId="4523"/>
    <cellStyle name="Comma 4 2 3 2 5 4 2 2" xfId="9865"/>
    <cellStyle name="Comma 4 2 3 2 5 4 3" xfId="7217"/>
    <cellStyle name="Comma 4 2 3 2 5 5" xfId="4519"/>
    <cellStyle name="Comma 4 2 3 2 5 5 2" xfId="9861"/>
    <cellStyle name="Comma 4 2 3 2 5 6" xfId="7213"/>
    <cellStyle name="Comma 4 2 3 2 6" xfId="1824"/>
    <cellStyle name="Comma 4 2 3 2 6 2" xfId="1825"/>
    <cellStyle name="Comma 4 2 3 2 6 2 2" xfId="4525"/>
    <cellStyle name="Comma 4 2 3 2 6 2 2 2" xfId="9867"/>
    <cellStyle name="Comma 4 2 3 2 6 2 3" xfId="7219"/>
    <cellStyle name="Comma 4 2 3 2 6 3" xfId="1826"/>
    <cellStyle name="Comma 4 2 3 2 6 3 2" xfId="4526"/>
    <cellStyle name="Comma 4 2 3 2 6 3 2 2" xfId="9868"/>
    <cellStyle name="Comma 4 2 3 2 6 3 3" xfId="7220"/>
    <cellStyle name="Comma 4 2 3 2 6 4" xfId="4524"/>
    <cellStyle name="Comma 4 2 3 2 6 4 2" xfId="9866"/>
    <cellStyle name="Comma 4 2 3 2 6 5" xfId="7218"/>
    <cellStyle name="Comma 4 2 3 2 7" xfId="1827"/>
    <cellStyle name="Comma 4 2 3 2 7 2" xfId="1828"/>
    <cellStyle name="Comma 4 2 3 2 7 2 2" xfId="4528"/>
    <cellStyle name="Comma 4 2 3 2 7 2 2 2" xfId="9870"/>
    <cellStyle name="Comma 4 2 3 2 7 2 3" xfId="7222"/>
    <cellStyle name="Comma 4 2 3 2 7 3" xfId="4527"/>
    <cellStyle name="Comma 4 2 3 2 7 3 2" xfId="9869"/>
    <cellStyle name="Comma 4 2 3 2 7 4" xfId="7221"/>
    <cellStyle name="Comma 4 2 3 2 8" xfId="1829"/>
    <cellStyle name="Comma 4 2 3 2 8 2" xfId="4529"/>
    <cellStyle name="Comma 4 2 3 2 8 2 2" xfId="9871"/>
    <cellStyle name="Comma 4 2 3 2 8 3" xfId="7223"/>
    <cellStyle name="Comma 4 2 3 2 9" xfId="1830"/>
    <cellStyle name="Comma 4 2 3 2 9 2" xfId="4530"/>
    <cellStyle name="Comma 4 2 3 2 9 2 2" xfId="9872"/>
    <cellStyle name="Comma 4 2 3 2 9 3" xfId="7224"/>
    <cellStyle name="Comma 4 2 3 3" xfId="305"/>
    <cellStyle name="Comma 4 2 3 3 2" xfId="359"/>
    <cellStyle name="Comma 4 2 3 3 2 2" xfId="1833"/>
    <cellStyle name="Comma 4 2 3 3 2 2 2" xfId="4533"/>
    <cellStyle name="Comma 4 2 3 3 2 2 2 2" xfId="9875"/>
    <cellStyle name="Comma 4 2 3 3 2 2 3" xfId="7227"/>
    <cellStyle name="Comma 4 2 3 3 2 3" xfId="2931"/>
    <cellStyle name="Comma 4 2 3 3 2 3 2" xfId="5604"/>
    <cellStyle name="Comma 4 2 3 3 2 3 2 2" xfId="10934"/>
    <cellStyle name="Comma 4 2 3 3 2 3 3" xfId="8293"/>
    <cellStyle name="Comma 4 2 3 3 2 4" xfId="1832"/>
    <cellStyle name="Comma 4 2 3 3 2 4 2" xfId="4532"/>
    <cellStyle name="Comma 4 2 3 3 2 4 2 2" xfId="9874"/>
    <cellStyle name="Comma 4 2 3 3 2 4 3" xfId="7226"/>
    <cellStyle name="Comma 4 2 3 3 2 5" xfId="3066"/>
    <cellStyle name="Comma 4 2 3 3 2 5 2" xfId="8409"/>
    <cellStyle name="Comma 4 2 3 3 2 6" xfId="5761"/>
    <cellStyle name="Comma 4 2 3 3 3" xfId="1834"/>
    <cellStyle name="Comma 4 2 3 3 3 2" xfId="4534"/>
    <cellStyle name="Comma 4 2 3 3 3 2 2" xfId="9876"/>
    <cellStyle name="Comma 4 2 3 3 3 3" xfId="7228"/>
    <cellStyle name="Comma 4 2 3 3 4" xfId="1835"/>
    <cellStyle name="Comma 4 2 3 3 4 2" xfId="4535"/>
    <cellStyle name="Comma 4 2 3 3 4 2 2" xfId="9877"/>
    <cellStyle name="Comma 4 2 3 3 4 3" xfId="7229"/>
    <cellStyle name="Comma 4 2 3 3 5" xfId="2818"/>
    <cellStyle name="Comma 4 2 3 3 5 2" xfId="5491"/>
    <cellStyle name="Comma 4 2 3 3 5 2 2" xfId="10826"/>
    <cellStyle name="Comma 4 2 3 3 5 3" xfId="8183"/>
    <cellStyle name="Comma 4 2 3 3 6" xfId="2877"/>
    <cellStyle name="Comma 4 2 3 3 6 2" xfId="5550"/>
    <cellStyle name="Comma 4 2 3 3 6 2 2" xfId="10880"/>
    <cellStyle name="Comma 4 2 3 3 6 3" xfId="8239"/>
    <cellStyle name="Comma 4 2 3 3 7" xfId="1831"/>
    <cellStyle name="Comma 4 2 3 3 7 2" xfId="4531"/>
    <cellStyle name="Comma 4 2 3 3 7 2 2" xfId="9873"/>
    <cellStyle name="Comma 4 2 3 3 7 3" xfId="7225"/>
    <cellStyle name="Comma 4 2 3 3 8" xfId="3012"/>
    <cellStyle name="Comma 4 2 3 3 8 2" xfId="8355"/>
    <cellStyle name="Comma 4 2 3 3 9" xfId="5707"/>
    <cellStyle name="Comma 4 2 3 4" xfId="332"/>
    <cellStyle name="Comma 4 2 3 4 2" xfId="1837"/>
    <cellStyle name="Comma 4 2 3 4 2 2" xfId="1838"/>
    <cellStyle name="Comma 4 2 3 4 2 2 2" xfId="4538"/>
    <cellStyle name="Comma 4 2 3 4 2 2 2 2" xfId="9880"/>
    <cellStyle name="Comma 4 2 3 4 2 2 3" xfId="7232"/>
    <cellStyle name="Comma 4 2 3 4 2 3" xfId="4537"/>
    <cellStyle name="Comma 4 2 3 4 2 3 2" xfId="9879"/>
    <cellStyle name="Comma 4 2 3 4 2 4" xfId="7231"/>
    <cellStyle name="Comma 4 2 3 4 3" xfId="1839"/>
    <cellStyle name="Comma 4 2 3 4 3 2" xfId="4539"/>
    <cellStyle name="Comma 4 2 3 4 3 2 2" xfId="9881"/>
    <cellStyle name="Comma 4 2 3 4 3 3" xfId="7233"/>
    <cellStyle name="Comma 4 2 3 4 4" xfId="1840"/>
    <cellStyle name="Comma 4 2 3 4 4 2" xfId="4540"/>
    <cellStyle name="Comma 4 2 3 4 4 2 2" xfId="9882"/>
    <cellStyle name="Comma 4 2 3 4 4 3" xfId="7234"/>
    <cellStyle name="Comma 4 2 3 4 5" xfId="2904"/>
    <cellStyle name="Comma 4 2 3 4 5 2" xfId="5577"/>
    <cellStyle name="Comma 4 2 3 4 5 2 2" xfId="10907"/>
    <cellStyle name="Comma 4 2 3 4 5 3" xfId="8266"/>
    <cellStyle name="Comma 4 2 3 4 6" xfId="1836"/>
    <cellStyle name="Comma 4 2 3 4 6 2" xfId="4536"/>
    <cellStyle name="Comma 4 2 3 4 6 2 2" xfId="9878"/>
    <cellStyle name="Comma 4 2 3 4 6 3" xfId="7230"/>
    <cellStyle name="Comma 4 2 3 4 7" xfId="3039"/>
    <cellStyle name="Comma 4 2 3 4 7 2" xfId="8382"/>
    <cellStyle name="Comma 4 2 3 4 8" xfId="5734"/>
    <cellStyle name="Comma 4 2 3 5" xfId="1841"/>
    <cellStyle name="Comma 4 2 3 5 2" xfId="1842"/>
    <cellStyle name="Comma 4 2 3 5 2 2" xfId="1843"/>
    <cellStyle name="Comma 4 2 3 5 2 2 2" xfId="4543"/>
    <cellStyle name="Comma 4 2 3 5 2 2 2 2" xfId="9885"/>
    <cellStyle name="Comma 4 2 3 5 2 2 3" xfId="7237"/>
    <cellStyle name="Comma 4 2 3 5 2 3" xfId="4542"/>
    <cellStyle name="Comma 4 2 3 5 2 3 2" xfId="9884"/>
    <cellStyle name="Comma 4 2 3 5 2 4" xfId="7236"/>
    <cellStyle name="Comma 4 2 3 5 3" xfId="1844"/>
    <cellStyle name="Comma 4 2 3 5 3 2" xfId="4544"/>
    <cellStyle name="Comma 4 2 3 5 3 2 2" xfId="9886"/>
    <cellStyle name="Comma 4 2 3 5 3 3" xfId="7238"/>
    <cellStyle name="Comma 4 2 3 5 4" xfId="1845"/>
    <cellStyle name="Comma 4 2 3 5 4 2" xfId="4545"/>
    <cellStyle name="Comma 4 2 3 5 4 2 2" xfId="9887"/>
    <cellStyle name="Comma 4 2 3 5 4 3" xfId="7239"/>
    <cellStyle name="Comma 4 2 3 5 5" xfId="4541"/>
    <cellStyle name="Comma 4 2 3 5 5 2" xfId="9883"/>
    <cellStyle name="Comma 4 2 3 5 6" xfId="7235"/>
    <cellStyle name="Comma 4 2 3 6" xfId="1846"/>
    <cellStyle name="Comma 4 2 3 6 2" xfId="1847"/>
    <cellStyle name="Comma 4 2 3 6 2 2" xfId="1848"/>
    <cellStyle name="Comma 4 2 3 6 2 2 2" xfId="4548"/>
    <cellStyle name="Comma 4 2 3 6 2 2 2 2" xfId="9890"/>
    <cellStyle name="Comma 4 2 3 6 2 2 3" xfId="7242"/>
    <cellStyle name="Comma 4 2 3 6 2 3" xfId="4547"/>
    <cellStyle name="Comma 4 2 3 6 2 3 2" xfId="9889"/>
    <cellStyle name="Comma 4 2 3 6 2 4" xfId="7241"/>
    <cellStyle name="Comma 4 2 3 6 3" xfId="1849"/>
    <cellStyle name="Comma 4 2 3 6 3 2" xfId="4549"/>
    <cellStyle name="Comma 4 2 3 6 3 2 2" xfId="9891"/>
    <cellStyle name="Comma 4 2 3 6 3 3" xfId="7243"/>
    <cellStyle name="Comma 4 2 3 6 4" xfId="1850"/>
    <cellStyle name="Comma 4 2 3 6 4 2" xfId="4550"/>
    <cellStyle name="Comma 4 2 3 6 4 2 2" xfId="9892"/>
    <cellStyle name="Comma 4 2 3 6 4 3" xfId="7244"/>
    <cellStyle name="Comma 4 2 3 6 5" xfId="4546"/>
    <cellStyle name="Comma 4 2 3 6 5 2" xfId="9888"/>
    <cellStyle name="Comma 4 2 3 6 6" xfId="7240"/>
    <cellStyle name="Comma 4 2 3 7" xfId="1851"/>
    <cellStyle name="Comma 4 2 3 7 2" xfId="1852"/>
    <cellStyle name="Comma 4 2 3 7 2 2" xfId="4552"/>
    <cellStyle name="Comma 4 2 3 7 2 2 2" xfId="9894"/>
    <cellStyle name="Comma 4 2 3 7 2 3" xfId="7246"/>
    <cellStyle name="Comma 4 2 3 7 3" xfId="1853"/>
    <cellStyle name="Comma 4 2 3 7 3 2" xfId="4553"/>
    <cellStyle name="Comma 4 2 3 7 3 2 2" xfId="9895"/>
    <cellStyle name="Comma 4 2 3 7 3 3" xfId="7247"/>
    <cellStyle name="Comma 4 2 3 7 4" xfId="4551"/>
    <cellStyle name="Comma 4 2 3 7 4 2" xfId="9893"/>
    <cellStyle name="Comma 4 2 3 7 5" xfId="7245"/>
    <cellStyle name="Comma 4 2 3 8" xfId="1854"/>
    <cellStyle name="Comma 4 2 3 8 2" xfId="1855"/>
    <cellStyle name="Comma 4 2 3 8 2 2" xfId="4555"/>
    <cellStyle name="Comma 4 2 3 8 2 2 2" xfId="9897"/>
    <cellStyle name="Comma 4 2 3 8 2 3" xfId="7249"/>
    <cellStyle name="Comma 4 2 3 8 3" xfId="4554"/>
    <cellStyle name="Comma 4 2 3 8 3 2" xfId="9896"/>
    <cellStyle name="Comma 4 2 3 8 4" xfId="7248"/>
    <cellStyle name="Comma 4 2 3 9" xfId="1856"/>
    <cellStyle name="Comma 4 2 3 9 2" xfId="4556"/>
    <cellStyle name="Comma 4 2 3 9 2 2" xfId="9898"/>
    <cellStyle name="Comma 4 2 3 9 3" xfId="7250"/>
    <cellStyle name="Comma 4 2 4" xfId="282"/>
    <cellStyle name="Comma 4 2 4 10" xfId="2796"/>
    <cellStyle name="Comma 4 2 4 10 2" xfId="5469"/>
    <cellStyle name="Comma 4 2 4 10 2 2" xfId="10805"/>
    <cellStyle name="Comma 4 2 4 10 3" xfId="8162"/>
    <cellStyle name="Comma 4 2 4 11" xfId="2856"/>
    <cellStyle name="Comma 4 2 4 11 2" xfId="5529"/>
    <cellStyle name="Comma 4 2 4 11 2 2" xfId="10859"/>
    <cellStyle name="Comma 4 2 4 11 3" xfId="8218"/>
    <cellStyle name="Comma 4 2 4 12" xfId="1857"/>
    <cellStyle name="Comma 4 2 4 12 2" xfId="4557"/>
    <cellStyle name="Comma 4 2 4 12 2 2" xfId="9899"/>
    <cellStyle name="Comma 4 2 4 12 3" xfId="7251"/>
    <cellStyle name="Comma 4 2 4 13" xfId="2989"/>
    <cellStyle name="Comma 4 2 4 13 2" xfId="8334"/>
    <cellStyle name="Comma 4 2 4 14" xfId="5685"/>
    <cellStyle name="Comma 4 2 4 2" xfId="311"/>
    <cellStyle name="Comma 4 2 4 2 2" xfId="365"/>
    <cellStyle name="Comma 4 2 4 2 2 2" xfId="1860"/>
    <cellStyle name="Comma 4 2 4 2 2 2 2" xfId="4560"/>
    <cellStyle name="Comma 4 2 4 2 2 2 2 2" xfId="9902"/>
    <cellStyle name="Comma 4 2 4 2 2 2 3" xfId="7254"/>
    <cellStyle name="Comma 4 2 4 2 2 3" xfId="2937"/>
    <cellStyle name="Comma 4 2 4 2 2 3 2" xfId="5610"/>
    <cellStyle name="Comma 4 2 4 2 2 3 2 2" xfId="10940"/>
    <cellStyle name="Comma 4 2 4 2 2 3 3" xfId="8299"/>
    <cellStyle name="Comma 4 2 4 2 2 4" xfId="1859"/>
    <cellStyle name="Comma 4 2 4 2 2 4 2" xfId="4559"/>
    <cellStyle name="Comma 4 2 4 2 2 4 2 2" xfId="9901"/>
    <cellStyle name="Comma 4 2 4 2 2 4 3" xfId="7253"/>
    <cellStyle name="Comma 4 2 4 2 2 5" xfId="3072"/>
    <cellStyle name="Comma 4 2 4 2 2 5 2" xfId="8415"/>
    <cellStyle name="Comma 4 2 4 2 2 6" xfId="5767"/>
    <cellStyle name="Comma 4 2 4 2 3" xfId="1861"/>
    <cellStyle name="Comma 4 2 4 2 3 2" xfId="4561"/>
    <cellStyle name="Comma 4 2 4 2 3 2 2" xfId="9903"/>
    <cellStyle name="Comma 4 2 4 2 3 3" xfId="7255"/>
    <cellStyle name="Comma 4 2 4 2 4" xfId="1862"/>
    <cellStyle name="Comma 4 2 4 2 4 2" xfId="4562"/>
    <cellStyle name="Comma 4 2 4 2 4 2 2" xfId="9904"/>
    <cellStyle name="Comma 4 2 4 2 4 3" xfId="7256"/>
    <cellStyle name="Comma 4 2 4 2 5" xfId="2824"/>
    <cellStyle name="Comma 4 2 4 2 5 2" xfId="5497"/>
    <cellStyle name="Comma 4 2 4 2 5 2 2" xfId="10832"/>
    <cellStyle name="Comma 4 2 4 2 5 3" xfId="8189"/>
    <cellStyle name="Comma 4 2 4 2 6" xfId="2883"/>
    <cellStyle name="Comma 4 2 4 2 6 2" xfId="5556"/>
    <cellStyle name="Comma 4 2 4 2 6 2 2" xfId="10886"/>
    <cellStyle name="Comma 4 2 4 2 6 3" xfId="8245"/>
    <cellStyle name="Comma 4 2 4 2 7" xfId="1858"/>
    <cellStyle name="Comma 4 2 4 2 7 2" xfId="4558"/>
    <cellStyle name="Comma 4 2 4 2 7 2 2" xfId="9900"/>
    <cellStyle name="Comma 4 2 4 2 7 3" xfId="7252"/>
    <cellStyle name="Comma 4 2 4 2 8" xfId="3018"/>
    <cellStyle name="Comma 4 2 4 2 8 2" xfId="8361"/>
    <cellStyle name="Comma 4 2 4 2 9" xfId="5713"/>
    <cellStyle name="Comma 4 2 4 3" xfId="338"/>
    <cellStyle name="Comma 4 2 4 3 2" xfId="1864"/>
    <cellStyle name="Comma 4 2 4 3 2 2" xfId="1865"/>
    <cellStyle name="Comma 4 2 4 3 2 2 2" xfId="4565"/>
    <cellStyle name="Comma 4 2 4 3 2 2 2 2" xfId="9907"/>
    <cellStyle name="Comma 4 2 4 3 2 2 3" xfId="7259"/>
    <cellStyle name="Comma 4 2 4 3 2 3" xfId="4564"/>
    <cellStyle name="Comma 4 2 4 3 2 3 2" xfId="9906"/>
    <cellStyle name="Comma 4 2 4 3 2 4" xfId="7258"/>
    <cellStyle name="Comma 4 2 4 3 3" xfId="1866"/>
    <cellStyle name="Comma 4 2 4 3 3 2" xfId="4566"/>
    <cellStyle name="Comma 4 2 4 3 3 2 2" xfId="9908"/>
    <cellStyle name="Comma 4 2 4 3 3 3" xfId="7260"/>
    <cellStyle name="Comma 4 2 4 3 4" xfId="1867"/>
    <cellStyle name="Comma 4 2 4 3 4 2" xfId="4567"/>
    <cellStyle name="Comma 4 2 4 3 4 2 2" xfId="9909"/>
    <cellStyle name="Comma 4 2 4 3 4 3" xfId="7261"/>
    <cellStyle name="Comma 4 2 4 3 5" xfId="2910"/>
    <cellStyle name="Comma 4 2 4 3 5 2" xfId="5583"/>
    <cellStyle name="Comma 4 2 4 3 5 2 2" xfId="10913"/>
    <cellStyle name="Comma 4 2 4 3 5 3" xfId="8272"/>
    <cellStyle name="Comma 4 2 4 3 6" xfId="1863"/>
    <cellStyle name="Comma 4 2 4 3 6 2" xfId="4563"/>
    <cellStyle name="Comma 4 2 4 3 6 2 2" xfId="9905"/>
    <cellStyle name="Comma 4 2 4 3 6 3" xfId="7257"/>
    <cellStyle name="Comma 4 2 4 3 7" xfId="3045"/>
    <cellStyle name="Comma 4 2 4 3 7 2" xfId="8388"/>
    <cellStyle name="Comma 4 2 4 3 8" xfId="5740"/>
    <cellStyle name="Comma 4 2 4 4" xfId="1868"/>
    <cellStyle name="Comma 4 2 4 4 2" xfId="1869"/>
    <cellStyle name="Comma 4 2 4 4 2 2" xfId="1870"/>
    <cellStyle name="Comma 4 2 4 4 2 2 2" xfId="4570"/>
    <cellStyle name="Comma 4 2 4 4 2 2 2 2" xfId="9912"/>
    <cellStyle name="Comma 4 2 4 4 2 2 3" xfId="7264"/>
    <cellStyle name="Comma 4 2 4 4 2 3" xfId="4569"/>
    <cellStyle name="Comma 4 2 4 4 2 3 2" xfId="9911"/>
    <cellStyle name="Comma 4 2 4 4 2 4" xfId="7263"/>
    <cellStyle name="Comma 4 2 4 4 3" xfId="1871"/>
    <cellStyle name="Comma 4 2 4 4 3 2" xfId="4571"/>
    <cellStyle name="Comma 4 2 4 4 3 2 2" xfId="9913"/>
    <cellStyle name="Comma 4 2 4 4 3 3" xfId="7265"/>
    <cellStyle name="Comma 4 2 4 4 4" xfId="1872"/>
    <cellStyle name="Comma 4 2 4 4 4 2" xfId="4572"/>
    <cellStyle name="Comma 4 2 4 4 4 2 2" xfId="9914"/>
    <cellStyle name="Comma 4 2 4 4 4 3" xfId="7266"/>
    <cellStyle name="Comma 4 2 4 4 5" xfId="4568"/>
    <cellStyle name="Comma 4 2 4 4 5 2" xfId="9910"/>
    <cellStyle name="Comma 4 2 4 4 6" xfId="7262"/>
    <cellStyle name="Comma 4 2 4 5" xfId="1873"/>
    <cellStyle name="Comma 4 2 4 5 2" xfId="1874"/>
    <cellStyle name="Comma 4 2 4 5 2 2" xfId="1875"/>
    <cellStyle name="Comma 4 2 4 5 2 2 2" xfId="4575"/>
    <cellStyle name="Comma 4 2 4 5 2 2 2 2" xfId="9917"/>
    <cellStyle name="Comma 4 2 4 5 2 2 3" xfId="7269"/>
    <cellStyle name="Comma 4 2 4 5 2 3" xfId="4574"/>
    <cellStyle name="Comma 4 2 4 5 2 3 2" xfId="9916"/>
    <cellStyle name="Comma 4 2 4 5 2 4" xfId="7268"/>
    <cellStyle name="Comma 4 2 4 5 3" xfId="1876"/>
    <cellStyle name="Comma 4 2 4 5 3 2" xfId="4576"/>
    <cellStyle name="Comma 4 2 4 5 3 2 2" xfId="9918"/>
    <cellStyle name="Comma 4 2 4 5 3 3" xfId="7270"/>
    <cellStyle name="Comma 4 2 4 5 4" xfId="1877"/>
    <cellStyle name="Comma 4 2 4 5 4 2" xfId="4577"/>
    <cellStyle name="Comma 4 2 4 5 4 2 2" xfId="9919"/>
    <cellStyle name="Comma 4 2 4 5 4 3" xfId="7271"/>
    <cellStyle name="Comma 4 2 4 5 5" xfId="4573"/>
    <cellStyle name="Comma 4 2 4 5 5 2" xfId="9915"/>
    <cellStyle name="Comma 4 2 4 5 6" xfId="7267"/>
    <cellStyle name="Comma 4 2 4 6" xfId="1878"/>
    <cellStyle name="Comma 4 2 4 6 2" xfId="1879"/>
    <cellStyle name="Comma 4 2 4 6 2 2" xfId="4579"/>
    <cellStyle name="Comma 4 2 4 6 2 2 2" xfId="9921"/>
    <cellStyle name="Comma 4 2 4 6 2 3" xfId="7273"/>
    <cellStyle name="Comma 4 2 4 6 3" xfId="1880"/>
    <cellStyle name="Comma 4 2 4 6 3 2" xfId="4580"/>
    <cellStyle name="Comma 4 2 4 6 3 2 2" xfId="9922"/>
    <cellStyle name="Comma 4 2 4 6 3 3" xfId="7274"/>
    <cellStyle name="Comma 4 2 4 6 4" xfId="4578"/>
    <cellStyle name="Comma 4 2 4 6 4 2" xfId="9920"/>
    <cellStyle name="Comma 4 2 4 6 5" xfId="7272"/>
    <cellStyle name="Comma 4 2 4 7" xfId="1881"/>
    <cellStyle name="Comma 4 2 4 7 2" xfId="1882"/>
    <cellStyle name="Comma 4 2 4 7 2 2" xfId="4582"/>
    <cellStyle name="Comma 4 2 4 7 2 2 2" xfId="9924"/>
    <cellStyle name="Comma 4 2 4 7 2 3" xfId="7276"/>
    <cellStyle name="Comma 4 2 4 7 3" xfId="4581"/>
    <cellStyle name="Comma 4 2 4 7 3 2" xfId="9923"/>
    <cellStyle name="Comma 4 2 4 7 4" xfId="7275"/>
    <cellStyle name="Comma 4 2 4 8" xfId="1883"/>
    <cellStyle name="Comma 4 2 4 8 2" xfId="4583"/>
    <cellStyle name="Comma 4 2 4 8 2 2" xfId="9925"/>
    <cellStyle name="Comma 4 2 4 8 3" xfId="7277"/>
    <cellStyle name="Comma 4 2 4 9" xfId="1884"/>
    <cellStyle name="Comma 4 2 4 9 2" xfId="4584"/>
    <cellStyle name="Comma 4 2 4 9 2 2" xfId="9926"/>
    <cellStyle name="Comma 4 2 4 9 3" xfId="7278"/>
    <cellStyle name="Comma 4 2 5" xfId="298"/>
    <cellStyle name="Comma 4 2 5 2" xfId="352"/>
    <cellStyle name="Comma 4 2 5 2 2" xfId="1887"/>
    <cellStyle name="Comma 4 2 5 2 2 2" xfId="4587"/>
    <cellStyle name="Comma 4 2 5 2 2 2 2" xfId="9929"/>
    <cellStyle name="Comma 4 2 5 2 2 3" xfId="7281"/>
    <cellStyle name="Comma 4 2 5 2 3" xfId="2924"/>
    <cellStyle name="Comma 4 2 5 2 3 2" xfId="5597"/>
    <cellStyle name="Comma 4 2 5 2 3 2 2" xfId="10927"/>
    <cellStyle name="Comma 4 2 5 2 3 3" xfId="8286"/>
    <cellStyle name="Comma 4 2 5 2 4" xfId="1886"/>
    <cellStyle name="Comma 4 2 5 2 4 2" xfId="4586"/>
    <cellStyle name="Comma 4 2 5 2 4 2 2" xfId="9928"/>
    <cellStyle name="Comma 4 2 5 2 4 3" xfId="7280"/>
    <cellStyle name="Comma 4 2 5 2 5" xfId="3059"/>
    <cellStyle name="Comma 4 2 5 2 5 2" xfId="8402"/>
    <cellStyle name="Comma 4 2 5 2 6" xfId="5754"/>
    <cellStyle name="Comma 4 2 5 3" xfId="1888"/>
    <cellStyle name="Comma 4 2 5 3 2" xfId="4588"/>
    <cellStyle name="Comma 4 2 5 3 2 2" xfId="9930"/>
    <cellStyle name="Comma 4 2 5 3 3" xfId="7282"/>
    <cellStyle name="Comma 4 2 5 4" xfId="1889"/>
    <cellStyle name="Comma 4 2 5 4 2" xfId="4589"/>
    <cellStyle name="Comma 4 2 5 4 2 2" xfId="9931"/>
    <cellStyle name="Comma 4 2 5 4 3" xfId="7283"/>
    <cellStyle name="Comma 4 2 5 5" xfId="2811"/>
    <cellStyle name="Comma 4 2 5 5 2" xfId="5484"/>
    <cellStyle name="Comma 4 2 5 5 2 2" xfId="10819"/>
    <cellStyle name="Comma 4 2 5 5 3" xfId="8176"/>
    <cellStyle name="Comma 4 2 5 6" xfId="2870"/>
    <cellStyle name="Comma 4 2 5 6 2" xfId="5543"/>
    <cellStyle name="Comma 4 2 5 6 2 2" xfId="10873"/>
    <cellStyle name="Comma 4 2 5 6 3" xfId="8232"/>
    <cellStyle name="Comma 4 2 5 7" xfId="1885"/>
    <cellStyle name="Comma 4 2 5 7 2" xfId="4585"/>
    <cellStyle name="Comma 4 2 5 7 2 2" xfId="9927"/>
    <cellStyle name="Comma 4 2 5 7 3" xfId="7279"/>
    <cellStyle name="Comma 4 2 5 8" xfId="3005"/>
    <cellStyle name="Comma 4 2 5 8 2" xfId="8348"/>
    <cellStyle name="Comma 4 2 5 9" xfId="5700"/>
    <cellStyle name="Comma 4 2 6" xfId="325"/>
    <cellStyle name="Comma 4 2 6 2" xfId="1891"/>
    <cellStyle name="Comma 4 2 6 2 2" xfId="1892"/>
    <cellStyle name="Comma 4 2 6 2 2 2" xfId="4592"/>
    <cellStyle name="Comma 4 2 6 2 2 2 2" xfId="9934"/>
    <cellStyle name="Comma 4 2 6 2 2 3" xfId="7286"/>
    <cellStyle name="Comma 4 2 6 2 3" xfId="4591"/>
    <cellStyle name="Comma 4 2 6 2 3 2" xfId="9933"/>
    <cellStyle name="Comma 4 2 6 2 4" xfId="7285"/>
    <cellStyle name="Comma 4 2 6 3" xfId="1893"/>
    <cellStyle name="Comma 4 2 6 3 2" xfId="4593"/>
    <cellStyle name="Comma 4 2 6 3 2 2" xfId="9935"/>
    <cellStyle name="Comma 4 2 6 3 3" xfId="7287"/>
    <cellStyle name="Comma 4 2 6 4" xfId="1894"/>
    <cellStyle name="Comma 4 2 6 4 2" xfId="4594"/>
    <cellStyle name="Comma 4 2 6 4 2 2" xfId="9936"/>
    <cellStyle name="Comma 4 2 6 4 3" xfId="7288"/>
    <cellStyle name="Comma 4 2 6 5" xfId="2897"/>
    <cellStyle name="Comma 4 2 6 5 2" xfId="5570"/>
    <cellStyle name="Comma 4 2 6 5 2 2" xfId="10900"/>
    <cellStyle name="Comma 4 2 6 5 3" xfId="8259"/>
    <cellStyle name="Comma 4 2 6 6" xfId="1890"/>
    <cellStyle name="Comma 4 2 6 6 2" xfId="4590"/>
    <cellStyle name="Comma 4 2 6 6 2 2" xfId="9932"/>
    <cellStyle name="Comma 4 2 6 6 3" xfId="7284"/>
    <cellStyle name="Comma 4 2 6 7" xfId="3032"/>
    <cellStyle name="Comma 4 2 6 7 2" xfId="8375"/>
    <cellStyle name="Comma 4 2 6 8" xfId="5727"/>
    <cellStyle name="Comma 4 2 7" xfId="1895"/>
    <cellStyle name="Comma 4 2 7 2" xfId="1896"/>
    <cellStyle name="Comma 4 2 7 2 2" xfId="1897"/>
    <cellStyle name="Comma 4 2 7 2 2 2" xfId="4597"/>
    <cellStyle name="Comma 4 2 7 2 2 2 2" xfId="9939"/>
    <cellStyle name="Comma 4 2 7 2 2 3" xfId="7291"/>
    <cellStyle name="Comma 4 2 7 2 3" xfId="4596"/>
    <cellStyle name="Comma 4 2 7 2 3 2" xfId="9938"/>
    <cellStyle name="Comma 4 2 7 2 4" xfId="7290"/>
    <cellStyle name="Comma 4 2 7 3" xfId="1898"/>
    <cellStyle name="Comma 4 2 7 3 2" xfId="4598"/>
    <cellStyle name="Comma 4 2 7 3 2 2" xfId="9940"/>
    <cellStyle name="Comma 4 2 7 3 3" xfId="7292"/>
    <cellStyle name="Comma 4 2 7 4" xfId="1899"/>
    <cellStyle name="Comma 4 2 7 4 2" xfId="4599"/>
    <cellStyle name="Comma 4 2 7 4 2 2" xfId="9941"/>
    <cellStyle name="Comma 4 2 7 4 3" xfId="7293"/>
    <cellStyle name="Comma 4 2 7 5" xfId="4595"/>
    <cellStyle name="Comma 4 2 7 5 2" xfId="9937"/>
    <cellStyle name="Comma 4 2 7 6" xfId="7289"/>
    <cellStyle name="Comma 4 2 8" xfId="1900"/>
    <cellStyle name="Comma 4 2 8 2" xfId="1901"/>
    <cellStyle name="Comma 4 2 8 2 2" xfId="1902"/>
    <cellStyle name="Comma 4 2 8 2 2 2" xfId="4602"/>
    <cellStyle name="Comma 4 2 8 2 2 2 2" xfId="9944"/>
    <cellStyle name="Comma 4 2 8 2 2 3" xfId="7296"/>
    <cellStyle name="Comma 4 2 8 2 3" xfId="4601"/>
    <cellStyle name="Comma 4 2 8 2 3 2" xfId="9943"/>
    <cellStyle name="Comma 4 2 8 2 4" xfId="7295"/>
    <cellStyle name="Comma 4 2 8 3" xfId="1903"/>
    <cellStyle name="Comma 4 2 8 3 2" xfId="4603"/>
    <cellStyle name="Comma 4 2 8 3 2 2" xfId="9945"/>
    <cellStyle name="Comma 4 2 8 3 3" xfId="7297"/>
    <cellStyle name="Comma 4 2 8 4" xfId="1904"/>
    <cellStyle name="Comma 4 2 8 4 2" xfId="4604"/>
    <cellStyle name="Comma 4 2 8 4 2 2" xfId="9946"/>
    <cellStyle name="Comma 4 2 8 4 3" xfId="7298"/>
    <cellStyle name="Comma 4 2 8 5" xfId="4600"/>
    <cellStyle name="Comma 4 2 8 5 2" xfId="9942"/>
    <cellStyle name="Comma 4 2 8 6" xfId="7294"/>
    <cellStyle name="Comma 4 2 9" xfId="1905"/>
    <cellStyle name="Comma 4 2 9 2" xfId="1906"/>
    <cellStyle name="Comma 4 2 9 2 2" xfId="4606"/>
    <cellStyle name="Comma 4 2 9 2 2 2" xfId="9948"/>
    <cellStyle name="Comma 4 2 9 2 3" xfId="7300"/>
    <cellStyle name="Comma 4 2 9 3" xfId="1907"/>
    <cellStyle name="Comma 4 2 9 3 2" xfId="4607"/>
    <cellStyle name="Comma 4 2 9 3 2 2" xfId="9949"/>
    <cellStyle name="Comma 4 2 9 3 3" xfId="7301"/>
    <cellStyle name="Comma 4 2 9 4" xfId="4605"/>
    <cellStyle name="Comma 4 2 9 4 2" xfId="9947"/>
    <cellStyle name="Comma 4 2 9 5" xfId="7299"/>
    <cellStyle name="Comma 4 20" xfId="11000"/>
    <cellStyle name="Comma 4 21" xfId="295"/>
    <cellStyle name="Comma 4 3" xfId="349"/>
    <cellStyle name="Comma 4 3 10" xfId="1909"/>
    <cellStyle name="Comma 4 3 10 2" xfId="4609"/>
    <cellStyle name="Comma 4 3 10 2 2" xfId="9951"/>
    <cellStyle name="Comma 4 3 10 3" xfId="7303"/>
    <cellStyle name="Comma 4 3 11" xfId="2921"/>
    <cellStyle name="Comma 4 3 11 2" xfId="5594"/>
    <cellStyle name="Comma 4 3 11 2 2" xfId="10924"/>
    <cellStyle name="Comma 4 3 11 3" xfId="8283"/>
    <cellStyle name="Comma 4 3 12" xfId="1908"/>
    <cellStyle name="Comma 4 3 12 2" xfId="4608"/>
    <cellStyle name="Comma 4 3 12 2 2" xfId="9950"/>
    <cellStyle name="Comma 4 3 12 3" xfId="7302"/>
    <cellStyle name="Comma 4 3 13" xfId="3056"/>
    <cellStyle name="Comma 4 3 13 2" xfId="8399"/>
    <cellStyle name="Comma 4 3 14" xfId="5751"/>
    <cellStyle name="Comma 4 3 2" xfId="1910"/>
    <cellStyle name="Comma 4 3 2 10" xfId="4610"/>
    <cellStyle name="Comma 4 3 2 10 2" xfId="9952"/>
    <cellStyle name="Comma 4 3 2 11" xfId="7304"/>
    <cellStyle name="Comma 4 3 2 2" xfId="1911"/>
    <cellStyle name="Comma 4 3 2 2 2" xfId="1912"/>
    <cellStyle name="Comma 4 3 2 2 2 2" xfId="1913"/>
    <cellStyle name="Comma 4 3 2 2 2 2 2" xfId="4613"/>
    <cellStyle name="Comma 4 3 2 2 2 2 2 2" xfId="9955"/>
    <cellStyle name="Comma 4 3 2 2 2 2 3" xfId="7307"/>
    <cellStyle name="Comma 4 3 2 2 2 3" xfId="4612"/>
    <cellStyle name="Comma 4 3 2 2 2 3 2" xfId="9954"/>
    <cellStyle name="Comma 4 3 2 2 2 4" xfId="7306"/>
    <cellStyle name="Comma 4 3 2 2 3" xfId="1914"/>
    <cellStyle name="Comma 4 3 2 2 3 2" xfId="4614"/>
    <cellStyle name="Comma 4 3 2 2 3 2 2" xfId="9956"/>
    <cellStyle name="Comma 4 3 2 2 3 3" xfId="7308"/>
    <cellStyle name="Comma 4 3 2 2 4" xfId="1915"/>
    <cellStyle name="Comma 4 3 2 2 4 2" xfId="4615"/>
    <cellStyle name="Comma 4 3 2 2 4 2 2" xfId="9957"/>
    <cellStyle name="Comma 4 3 2 2 4 3" xfId="7309"/>
    <cellStyle name="Comma 4 3 2 2 5" xfId="4611"/>
    <cellStyle name="Comma 4 3 2 2 5 2" xfId="9953"/>
    <cellStyle name="Comma 4 3 2 2 6" xfId="7305"/>
    <cellStyle name="Comma 4 3 2 3" xfId="1916"/>
    <cellStyle name="Comma 4 3 2 3 2" xfId="1917"/>
    <cellStyle name="Comma 4 3 2 3 2 2" xfId="1918"/>
    <cellStyle name="Comma 4 3 2 3 2 2 2" xfId="4618"/>
    <cellStyle name="Comma 4 3 2 3 2 2 2 2" xfId="9960"/>
    <cellStyle name="Comma 4 3 2 3 2 2 3" xfId="7312"/>
    <cellStyle name="Comma 4 3 2 3 2 3" xfId="4617"/>
    <cellStyle name="Comma 4 3 2 3 2 3 2" xfId="9959"/>
    <cellStyle name="Comma 4 3 2 3 2 4" xfId="7311"/>
    <cellStyle name="Comma 4 3 2 3 3" xfId="1919"/>
    <cellStyle name="Comma 4 3 2 3 3 2" xfId="4619"/>
    <cellStyle name="Comma 4 3 2 3 3 2 2" xfId="9961"/>
    <cellStyle name="Comma 4 3 2 3 3 3" xfId="7313"/>
    <cellStyle name="Comma 4 3 2 3 4" xfId="1920"/>
    <cellStyle name="Comma 4 3 2 3 4 2" xfId="4620"/>
    <cellStyle name="Comma 4 3 2 3 4 2 2" xfId="9962"/>
    <cellStyle name="Comma 4 3 2 3 4 3" xfId="7314"/>
    <cellStyle name="Comma 4 3 2 3 5" xfId="4616"/>
    <cellStyle name="Comma 4 3 2 3 5 2" xfId="9958"/>
    <cellStyle name="Comma 4 3 2 3 6" xfId="7310"/>
    <cellStyle name="Comma 4 3 2 4" xfId="1921"/>
    <cellStyle name="Comma 4 3 2 4 2" xfId="1922"/>
    <cellStyle name="Comma 4 3 2 4 2 2" xfId="1923"/>
    <cellStyle name="Comma 4 3 2 4 2 2 2" xfId="4623"/>
    <cellStyle name="Comma 4 3 2 4 2 2 2 2" xfId="9965"/>
    <cellStyle name="Comma 4 3 2 4 2 2 3" xfId="7317"/>
    <cellStyle name="Comma 4 3 2 4 2 3" xfId="4622"/>
    <cellStyle name="Comma 4 3 2 4 2 3 2" xfId="9964"/>
    <cellStyle name="Comma 4 3 2 4 2 4" xfId="7316"/>
    <cellStyle name="Comma 4 3 2 4 3" xfId="1924"/>
    <cellStyle name="Comma 4 3 2 4 3 2" xfId="4624"/>
    <cellStyle name="Comma 4 3 2 4 3 2 2" xfId="9966"/>
    <cellStyle name="Comma 4 3 2 4 3 3" xfId="7318"/>
    <cellStyle name="Comma 4 3 2 4 4" xfId="1925"/>
    <cellStyle name="Comma 4 3 2 4 4 2" xfId="4625"/>
    <cellStyle name="Comma 4 3 2 4 4 2 2" xfId="9967"/>
    <cellStyle name="Comma 4 3 2 4 4 3" xfId="7319"/>
    <cellStyle name="Comma 4 3 2 4 5" xfId="4621"/>
    <cellStyle name="Comma 4 3 2 4 5 2" xfId="9963"/>
    <cellStyle name="Comma 4 3 2 4 6" xfId="7315"/>
    <cellStyle name="Comma 4 3 2 5" xfId="1926"/>
    <cellStyle name="Comma 4 3 2 5 2" xfId="1927"/>
    <cellStyle name="Comma 4 3 2 5 2 2" xfId="1928"/>
    <cellStyle name="Comma 4 3 2 5 2 2 2" xfId="4628"/>
    <cellStyle name="Comma 4 3 2 5 2 2 2 2" xfId="9970"/>
    <cellStyle name="Comma 4 3 2 5 2 2 3" xfId="7322"/>
    <cellStyle name="Comma 4 3 2 5 2 3" xfId="4627"/>
    <cellStyle name="Comma 4 3 2 5 2 3 2" xfId="9969"/>
    <cellStyle name="Comma 4 3 2 5 2 4" xfId="7321"/>
    <cellStyle name="Comma 4 3 2 5 3" xfId="1929"/>
    <cellStyle name="Comma 4 3 2 5 3 2" xfId="4629"/>
    <cellStyle name="Comma 4 3 2 5 3 2 2" xfId="9971"/>
    <cellStyle name="Comma 4 3 2 5 3 3" xfId="7323"/>
    <cellStyle name="Comma 4 3 2 5 4" xfId="1930"/>
    <cellStyle name="Comma 4 3 2 5 4 2" xfId="4630"/>
    <cellStyle name="Comma 4 3 2 5 4 2 2" xfId="9972"/>
    <cellStyle name="Comma 4 3 2 5 4 3" xfId="7324"/>
    <cellStyle name="Comma 4 3 2 5 5" xfId="4626"/>
    <cellStyle name="Comma 4 3 2 5 5 2" xfId="9968"/>
    <cellStyle name="Comma 4 3 2 5 6" xfId="7320"/>
    <cellStyle name="Comma 4 3 2 6" xfId="1931"/>
    <cellStyle name="Comma 4 3 2 6 2" xfId="1932"/>
    <cellStyle name="Comma 4 3 2 6 2 2" xfId="4632"/>
    <cellStyle name="Comma 4 3 2 6 2 2 2" xfId="9974"/>
    <cellStyle name="Comma 4 3 2 6 2 3" xfId="7326"/>
    <cellStyle name="Comma 4 3 2 6 3" xfId="1933"/>
    <cellStyle name="Comma 4 3 2 6 3 2" xfId="4633"/>
    <cellStyle name="Comma 4 3 2 6 3 2 2" xfId="9975"/>
    <cellStyle name="Comma 4 3 2 6 3 3" xfId="7327"/>
    <cellStyle name="Comma 4 3 2 6 4" xfId="4631"/>
    <cellStyle name="Comma 4 3 2 6 4 2" xfId="9973"/>
    <cellStyle name="Comma 4 3 2 6 5" xfId="7325"/>
    <cellStyle name="Comma 4 3 2 7" xfId="1934"/>
    <cellStyle name="Comma 4 3 2 7 2" xfId="1935"/>
    <cellStyle name="Comma 4 3 2 7 2 2" xfId="4635"/>
    <cellStyle name="Comma 4 3 2 7 2 2 2" xfId="9977"/>
    <cellStyle name="Comma 4 3 2 7 2 3" xfId="7329"/>
    <cellStyle name="Comma 4 3 2 7 3" xfId="4634"/>
    <cellStyle name="Comma 4 3 2 7 3 2" xfId="9976"/>
    <cellStyle name="Comma 4 3 2 7 4" xfId="7328"/>
    <cellStyle name="Comma 4 3 2 8" xfId="1936"/>
    <cellStyle name="Comma 4 3 2 8 2" xfId="4636"/>
    <cellStyle name="Comma 4 3 2 8 2 2" xfId="9978"/>
    <cellStyle name="Comma 4 3 2 8 3" xfId="7330"/>
    <cellStyle name="Comma 4 3 2 9" xfId="1937"/>
    <cellStyle name="Comma 4 3 2 9 2" xfId="4637"/>
    <cellStyle name="Comma 4 3 2 9 2 2" xfId="9979"/>
    <cellStyle name="Comma 4 3 2 9 3" xfId="7331"/>
    <cellStyle name="Comma 4 3 3" xfId="1938"/>
    <cellStyle name="Comma 4 3 3 2" xfId="1939"/>
    <cellStyle name="Comma 4 3 3 2 2" xfId="1940"/>
    <cellStyle name="Comma 4 3 3 2 2 2" xfId="4640"/>
    <cellStyle name="Comma 4 3 3 2 2 2 2" xfId="9982"/>
    <cellStyle name="Comma 4 3 3 2 2 3" xfId="7334"/>
    <cellStyle name="Comma 4 3 3 2 3" xfId="4639"/>
    <cellStyle name="Comma 4 3 3 2 3 2" xfId="9981"/>
    <cellStyle name="Comma 4 3 3 2 4" xfId="7333"/>
    <cellStyle name="Comma 4 3 3 3" xfId="1941"/>
    <cellStyle name="Comma 4 3 3 3 2" xfId="4641"/>
    <cellStyle name="Comma 4 3 3 3 2 2" xfId="9983"/>
    <cellStyle name="Comma 4 3 3 3 3" xfId="7335"/>
    <cellStyle name="Comma 4 3 3 4" xfId="1942"/>
    <cellStyle name="Comma 4 3 3 4 2" xfId="4642"/>
    <cellStyle name="Comma 4 3 3 4 2 2" xfId="9984"/>
    <cellStyle name="Comma 4 3 3 4 3" xfId="7336"/>
    <cellStyle name="Comma 4 3 3 5" xfId="4638"/>
    <cellStyle name="Comma 4 3 3 5 2" xfId="9980"/>
    <cellStyle name="Comma 4 3 3 6" xfId="7332"/>
    <cellStyle name="Comma 4 3 4" xfId="1943"/>
    <cellStyle name="Comma 4 3 4 2" xfId="1944"/>
    <cellStyle name="Comma 4 3 4 2 2" xfId="1945"/>
    <cellStyle name="Comma 4 3 4 2 2 2" xfId="4645"/>
    <cellStyle name="Comma 4 3 4 2 2 2 2" xfId="9987"/>
    <cellStyle name="Comma 4 3 4 2 2 3" xfId="7339"/>
    <cellStyle name="Comma 4 3 4 2 3" xfId="4644"/>
    <cellStyle name="Comma 4 3 4 2 3 2" xfId="9986"/>
    <cellStyle name="Comma 4 3 4 2 4" xfId="7338"/>
    <cellStyle name="Comma 4 3 4 3" xfId="1946"/>
    <cellStyle name="Comma 4 3 4 3 2" xfId="4646"/>
    <cellStyle name="Comma 4 3 4 3 2 2" xfId="9988"/>
    <cellStyle name="Comma 4 3 4 3 3" xfId="7340"/>
    <cellStyle name="Comma 4 3 4 4" xfId="1947"/>
    <cellStyle name="Comma 4 3 4 4 2" xfId="4647"/>
    <cellStyle name="Comma 4 3 4 4 2 2" xfId="9989"/>
    <cellStyle name="Comma 4 3 4 4 3" xfId="7341"/>
    <cellStyle name="Comma 4 3 4 5" xfId="4643"/>
    <cellStyle name="Comma 4 3 4 5 2" xfId="9985"/>
    <cellStyle name="Comma 4 3 4 6" xfId="7337"/>
    <cellStyle name="Comma 4 3 5" xfId="1948"/>
    <cellStyle name="Comma 4 3 5 2" xfId="1949"/>
    <cellStyle name="Comma 4 3 5 2 2" xfId="1950"/>
    <cellStyle name="Comma 4 3 5 2 2 2" xfId="4650"/>
    <cellStyle name="Comma 4 3 5 2 2 2 2" xfId="9992"/>
    <cellStyle name="Comma 4 3 5 2 2 3" xfId="7344"/>
    <cellStyle name="Comma 4 3 5 2 3" xfId="4649"/>
    <cellStyle name="Comma 4 3 5 2 3 2" xfId="9991"/>
    <cellStyle name="Comma 4 3 5 2 4" xfId="7343"/>
    <cellStyle name="Comma 4 3 5 3" xfId="1951"/>
    <cellStyle name="Comma 4 3 5 3 2" xfId="4651"/>
    <cellStyle name="Comma 4 3 5 3 2 2" xfId="9993"/>
    <cellStyle name="Comma 4 3 5 3 3" xfId="7345"/>
    <cellStyle name="Comma 4 3 5 4" xfId="1952"/>
    <cellStyle name="Comma 4 3 5 4 2" xfId="4652"/>
    <cellStyle name="Comma 4 3 5 4 2 2" xfId="9994"/>
    <cellStyle name="Comma 4 3 5 4 3" xfId="7346"/>
    <cellStyle name="Comma 4 3 5 5" xfId="4648"/>
    <cellStyle name="Comma 4 3 5 5 2" xfId="9990"/>
    <cellStyle name="Comma 4 3 5 6" xfId="7342"/>
    <cellStyle name="Comma 4 3 6" xfId="1953"/>
    <cellStyle name="Comma 4 3 6 2" xfId="1954"/>
    <cellStyle name="Comma 4 3 6 2 2" xfId="1955"/>
    <cellStyle name="Comma 4 3 6 2 2 2" xfId="4655"/>
    <cellStyle name="Comma 4 3 6 2 2 2 2" xfId="9997"/>
    <cellStyle name="Comma 4 3 6 2 2 3" xfId="7349"/>
    <cellStyle name="Comma 4 3 6 2 3" xfId="4654"/>
    <cellStyle name="Comma 4 3 6 2 3 2" xfId="9996"/>
    <cellStyle name="Comma 4 3 6 2 4" xfId="7348"/>
    <cellStyle name="Comma 4 3 6 3" xfId="1956"/>
    <cellStyle name="Comma 4 3 6 3 2" xfId="4656"/>
    <cellStyle name="Comma 4 3 6 3 2 2" xfId="9998"/>
    <cellStyle name="Comma 4 3 6 3 3" xfId="7350"/>
    <cellStyle name="Comma 4 3 6 4" xfId="1957"/>
    <cellStyle name="Comma 4 3 6 4 2" xfId="4657"/>
    <cellStyle name="Comma 4 3 6 4 2 2" xfId="9999"/>
    <cellStyle name="Comma 4 3 6 4 3" xfId="7351"/>
    <cellStyle name="Comma 4 3 6 5" xfId="4653"/>
    <cellStyle name="Comma 4 3 6 5 2" xfId="9995"/>
    <cellStyle name="Comma 4 3 6 6" xfId="7347"/>
    <cellStyle name="Comma 4 3 7" xfId="1958"/>
    <cellStyle name="Comma 4 3 7 2" xfId="1959"/>
    <cellStyle name="Comma 4 3 7 2 2" xfId="4659"/>
    <cellStyle name="Comma 4 3 7 2 2 2" xfId="10001"/>
    <cellStyle name="Comma 4 3 7 2 3" xfId="7353"/>
    <cellStyle name="Comma 4 3 7 3" xfId="1960"/>
    <cellStyle name="Comma 4 3 7 3 2" xfId="4660"/>
    <cellStyle name="Comma 4 3 7 3 2 2" xfId="10002"/>
    <cellStyle name="Comma 4 3 7 3 3" xfId="7354"/>
    <cellStyle name="Comma 4 3 7 4" xfId="4658"/>
    <cellStyle name="Comma 4 3 7 4 2" xfId="10000"/>
    <cellStyle name="Comma 4 3 7 5" xfId="7352"/>
    <cellStyle name="Comma 4 3 8" xfId="1961"/>
    <cellStyle name="Comma 4 3 8 2" xfId="1962"/>
    <cellStyle name="Comma 4 3 8 2 2" xfId="4662"/>
    <cellStyle name="Comma 4 3 8 2 2 2" xfId="10004"/>
    <cellStyle name="Comma 4 3 8 2 3" xfId="7356"/>
    <cellStyle name="Comma 4 3 8 3" xfId="4661"/>
    <cellStyle name="Comma 4 3 8 3 2" xfId="10003"/>
    <cellStyle name="Comma 4 3 8 4" xfId="7355"/>
    <cellStyle name="Comma 4 3 9" xfId="1963"/>
    <cellStyle name="Comma 4 3 9 2" xfId="4663"/>
    <cellStyle name="Comma 4 3 9 2 2" xfId="10005"/>
    <cellStyle name="Comma 4 3 9 3" xfId="7357"/>
    <cellStyle name="Comma 4 4" xfId="1964"/>
    <cellStyle name="Comma 4 4 10" xfId="1965"/>
    <cellStyle name="Comma 4 4 10 2" xfId="4665"/>
    <cellStyle name="Comma 4 4 10 2 2" xfId="10007"/>
    <cellStyle name="Comma 4 4 10 3" xfId="7359"/>
    <cellStyle name="Comma 4 4 11" xfId="4664"/>
    <cellStyle name="Comma 4 4 11 2" xfId="10006"/>
    <cellStyle name="Comma 4 4 12" xfId="7358"/>
    <cellStyle name="Comma 4 4 2" xfId="1966"/>
    <cellStyle name="Comma 4 4 2 10" xfId="4666"/>
    <cellStyle name="Comma 4 4 2 10 2" xfId="10008"/>
    <cellStyle name="Comma 4 4 2 11" xfId="7360"/>
    <cellStyle name="Comma 4 4 2 2" xfId="1967"/>
    <cellStyle name="Comma 4 4 2 2 2" xfId="1968"/>
    <cellStyle name="Comma 4 4 2 2 2 2" xfId="1969"/>
    <cellStyle name="Comma 4 4 2 2 2 2 2" xfId="4669"/>
    <cellStyle name="Comma 4 4 2 2 2 2 2 2" xfId="10011"/>
    <cellStyle name="Comma 4 4 2 2 2 2 3" xfId="7363"/>
    <cellStyle name="Comma 4 4 2 2 2 3" xfId="4668"/>
    <cellStyle name="Comma 4 4 2 2 2 3 2" xfId="10010"/>
    <cellStyle name="Comma 4 4 2 2 2 4" xfId="7362"/>
    <cellStyle name="Comma 4 4 2 2 3" xfId="1970"/>
    <cellStyle name="Comma 4 4 2 2 3 2" xfId="4670"/>
    <cellStyle name="Comma 4 4 2 2 3 2 2" xfId="10012"/>
    <cellStyle name="Comma 4 4 2 2 3 3" xfId="7364"/>
    <cellStyle name="Comma 4 4 2 2 4" xfId="1971"/>
    <cellStyle name="Comma 4 4 2 2 4 2" xfId="4671"/>
    <cellStyle name="Comma 4 4 2 2 4 2 2" xfId="10013"/>
    <cellStyle name="Comma 4 4 2 2 4 3" xfId="7365"/>
    <cellStyle name="Comma 4 4 2 2 5" xfId="4667"/>
    <cellStyle name="Comma 4 4 2 2 5 2" xfId="10009"/>
    <cellStyle name="Comma 4 4 2 2 6" xfId="7361"/>
    <cellStyle name="Comma 4 4 2 3" xfId="1972"/>
    <cellStyle name="Comma 4 4 2 3 2" xfId="1973"/>
    <cellStyle name="Comma 4 4 2 3 2 2" xfId="1974"/>
    <cellStyle name="Comma 4 4 2 3 2 2 2" xfId="4674"/>
    <cellStyle name="Comma 4 4 2 3 2 2 2 2" xfId="10016"/>
    <cellStyle name="Comma 4 4 2 3 2 2 3" xfId="7368"/>
    <cellStyle name="Comma 4 4 2 3 2 3" xfId="4673"/>
    <cellStyle name="Comma 4 4 2 3 2 3 2" xfId="10015"/>
    <cellStyle name="Comma 4 4 2 3 2 4" xfId="7367"/>
    <cellStyle name="Comma 4 4 2 3 3" xfId="1975"/>
    <cellStyle name="Comma 4 4 2 3 3 2" xfId="4675"/>
    <cellStyle name="Comma 4 4 2 3 3 2 2" xfId="10017"/>
    <cellStyle name="Comma 4 4 2 3 3 3" xfId="7369"/>
    <cellStyle name="Comma 4 4 2 3 4" xfId="1976"/>
    <cellStyle name="Comma 4 4 2 3 4 2" xfId="4676"/>
    <cellStyle name="Comma 4 4 2 3 4 2 2" xfId="10018"/>
    <cellStyle name="Comma 4 4 2 3 4 3" xfId="7370"/>
    <cellStyle name="Comma 4 4 2 3 5" xfId="4672"/>
    <cellStyle name="Comma 4 4 2 3 5 2" xfId="10014"/>
    <cellStyle name="Comma 4 4 2 3 6" xfId="7366"/>
    <cellStyle name="Comma 4 4 2 4" xfId="1977"/>
    <cellStyle name="Comma 4 4 2 4 2" xfId="1978"/>
    <cellStyle name="Comma 4 4 2 4 2 2" xfId="1979"/>
    <cellStyle name="Comma 4 4 2 4 2 2 2" xfId="4679"/>
    <cellStyle name="Comma 4 4 2 4 2 2 2 2" xfId="10021"/>
    <cellStyle name="Comma 4 4 2 4 2 2 3" xfId="7373"/>
    <cellStyle name="Comma 4 4 2 4 2 3" xfId="4678"/>
    <cellStyle name="Comma 4 4 2 4 2 3 2" xfId="10020"/>
    <cellStyle name="Comma 4 4 2 4 2 4" xfId="7372"/>
    <cellStyle name="Comma 4 4 2 4 3" xfId="1980"/>
    <cellStyle name="Comma 4 4 2 4 3 2" xfId="4680"/>
    <cellStyle name="Comma 4 4 2 4 3 2 2" xfId="10022"/>
    <cellStyle name="Comma 4 4 2 4 3 3" xfId="7374"/>
    <cellStyle name="Comma 4 4 2 4 4" xfId="1981"/>
    <cellStyle name="Comma 4 4 2 4 4 2" xfId="4681"/>
    <cellStyle name="Comma 4 4 2 4 4 2 2" xfId="10023"/>
    <cellStyle name="Comma 4 4 2 4 4 3" xfId="7375"/>
    <cellStyle name="Comma 4 4 2 4 5" xfId="4677"/>
    <cellStyle name="Comma 4 4 2 4 5 2" xfId="10019"/>
    <cellStyle name="Comma 4 4 2 4 6" xfId="7371"/>
    <cellStyle name="Comma 4 4 2 5" xfId="1982"/>
    <cellStyle name="Comma 4 4 2 5 2" xfId="1983"/>
    <cellStyle name="Comma 4 4 2 5 2 2" xfId="1984"/>
    <cellStyle name="Comma 4 4 2 5 2 2 2" xfId="4684"/>
    <cellStyle name="Comma 4 4 2 5 2 2 2 2" xfId="10026"/>
    <cellStyle name="Comma 4 4 2 5 2 2 3" xfId="7378"/>
    <cellStyle name="Comma 4 4 2 5 2 3" xfId="4683"/>
    <cellStyle name="Comma 4 4 2 5 2 3 2" xfId="10025"/>
    <cellStyle name="Comma 4 4 2 5 2 4" xfId="7377"/>
    <cellStyle name="Comma 4 4 2 5 3" xfId="1985"/>
    <cellStyle name="Comma 4 4 2 5 3 2" xfId="4685"/>
    <cellStyle name="Comma 4 4 2 5 3 2 2" xfId="10027"/>
    <cellStyle name="Comma 4 4 2 5 3 3" xfId="7379"/>
    <cellStyle name="Comma 4 4 2 5 4" xfId="1986"/>
    <cellStyle name="Comma 4 4 2 5 4 2" xfId="4686"/>
    <cellStyle name="Comma 4 4 2 5 4 2 2" xfId="10028"/>
    <cellStyle name="Comma 4 4 2 5 4 3" xfId="7380"/>
    <cellStyle name="Comma 4 4 2 5 5" xfId="4682"/>
    <cellStyle name="Comma 4 4 2 5 5 2" xfId="10024"/>
    <cellStyle name="Comma 4 4 2 5 6" xfId="7376"/>
    <cellStyle name="Comma 4 4 2 6" xfId="1987"/>
    <cellStyle name="Comma 4 4 2 6 2" xfId="1988"/>
    <cellStyle name="Comma 4 4 2 6 2 2" xfId="4688"/>
    <cellStyle name="Comma 4 4 2 6 2 2 2" xfId="10030"/>
    <cellStyle name="Comma 4 4 2 6 2 3" xfId="7382"/>
    <cellStyle name="Comma 4 4 2 6 3" xfId="1989"/>
    <cellStyle name="Comma 4 4 2 6 3 2" xfId="4689"/>
    <cellStyle name="Comma 4 4 2 6 3 2 2" xfId="10031"/>
    <cellStyle name="Comma 4 4 2 6 3 3" xfId="7383"/>
    <cellStyle name="Comma 4 4 2 6 4" xfId="4687"/>
    <cellStyle name="Comma 4 4 2 6 4 2" xfId="10029"/>
    <cellStyle name="Comma 4 4 2 6 5" xfId="7381"/>
    <cellStyle name="Comma 4 4 2 7" xfId="1990"/>
    <cellStyle name="Comma 4 4 2 7 2" xfId="1991"/>
    <cellStyle name="Comma 4 4 2 7 2 2" xfId="4691"/>
    <cellStyle name="Comma 4 4 2 7 2 2 2" xfId="10033"/>
    <cellStyle name="Comma 4 4 2 7 2 3" xfId="7385"/>
    <cellStyle name="Comma 4 4 2 7 3" xfId="4690"/>
    <cellStyle name="Comma 4 4 2 7 3 2" xfId="10032"/>
    <cellStyle name="Comma 4 4 2 7 4" xfId="7384"/>
    <cellStyle name="Comma 4 4 2 8" xfId="1992"/>
    <cellStyle name="Comma 4 4 2 8 2" xfId="4692"/>
    <cellStyle name="Comma 4 4 2 8 2 2" xfId="10034"/>
    <cellStyle name="Comma 4 4 2 8 3" xfId="7386"/>
    <cellStyle name="Comma 4 4 2 9" xfId="1993"/>
    <cellStyle name="Comma 4 4 2 9 2" xfId="4693"/>
    <cellStyle name="Comma 4 4 2 9 2 2" xfId="10035"/>
    <cellStyle name="Comma 4 4 2 9 3" xfId="7387"/>
    <cellStyle name="Comma 4 4 3" xfId="1994"/>
    <cellStyle name="Comma 4 4 3 2" xfId="1995"/>
    <cellStyle name="Comma 4 4 3 2 2" xfId="1996"/>
    <cellStyle name="Comma 4 4 3 2 2 2" xfId="4696"/>
    <cellStyle name="Comma 4 4 3 2 2 2 2" xfId="10038"/>
    <cellStyle name="Comma 4 4 3 2 2 3" xfId="7390"/>
    <cellStyle name="Comma 4 4 3 2 3" xfId="4695"/>
    <cellStyle name="Comma 4 4 3 2 3 2" xfId="10037"/>
    <cellStyle name="Comma 4 4 3 2 4" xfId="7389"/>
    <cellStyle name="Comma 4 4 3 3" xfId="1997"/>
    <cellStyle name="Comma 4 4 3 3 2" xfId="4697"/>
    <cellStyle name="Comma 4 4 3 3 2 2" xfId="10039"/>
    <cellStyle name="Comma 4 4 3 3 3" xfId="7391"/>
    <cellStyle name="Comma 4 4 3 4" xfId="1998"/>
    <cellStyle name="Comma 4 4 3 4 2" xfId="4698"/>
    <cellStyle name="Comma 4 4 3 4 2 2" xfId="10040"/>
    <cellStyle name="Comma 4 4 3 4 3" xfId="7392"/>
    <cellStyle name="Comma 4 4 3 5" xfId="4694"/>
    <cellStyle name="Comma 4 4 3 5 2" xfId="10036"/>
    <cellStyle name="Comma 4 4 3 6" xfId="7388"/>
    <cellStyle name="Comma 4 4 4" xfId="1999"/>
    <cellStyle name="Comma 4 4 4 2" xfId="2000"/>
    <cellStyle name="Comma 4 4 4 2 2" xfId="2001"/>
    <cellStyle name="Comma 4 4 4 2 2 2" xfId="4701"/>
    <cellStyle name="Comma 4 4 4 2 2 2 2" xfId="10043"/>
    <cellStyle name="Comma 4 4 4 2 2 3" xfId="7395"/>
    <cellStyle name="Comma 4 4 4 2 3" xfId="4700"/>
    <cellStyle name="Comma 4 4 4 2 3 2" xfId="10042"/>
    <cellStyle name="Comma 4 4 4 2 4" xfId="7394"/>
    <cellStyle name="Comma 4 4 4 3" xfId="2002"/>
    <cellStyle name="Comma 4 4 4 3 2" xfId="4702"/>
    <cellStyle name="Comma 4 4 4 3 2 2" xfId="10044"/>
    <cellStyle name="Comma 4 4 4 3 3" xfId="7396"/>
    <cellStyle name="Comma 4 4 4 4" xfId="2003"/>
    <cellStyle name="Comma 4 4 4 4 2" xfId="4703"/>
    <cellStyle name="Comma 4 4 4 4 2 2" xfId="10045"/>
    <cellStyle name="Comma 4 4 4 4 3" xfId="7397"/>
    <cellStyle name="Comma 4 4 4 5" xfId="4699"/>
    <cellStyle name="Comma 4 4 4 5 2" xfId="10041"/>
    <cellStyle name="Comma 4 4 4 6" xfId="7393"/>
    <cellStyle name="Comma 4 4 5" xfId="2004"/>
    <cellStyle name="Comma 4 4 5 2" xfId="2005"/>
    <cellStyle name="Comma 4 4 5 2 2" xfId="2006"/>
    <cellStyle name="Comma 4 4 5 2 2 2" xfId="4706"/>
    <cellStyle name="Comma 4 4 5 2 2 2 2" xfId="10048"/>
    <cellStyle name="Comma 4 4 5 2 2 3" xfId="7400"/>
    <cellStyle name="Comma 4 4 5 2 3" xfId="4705"/>
    <cellStyle name="Comma 4 4 5 2 3 2" xfId="10047"/>
    <cellStyle name="Comma 4 4 5 2 4" xfId="7399"/>
    <cellStyle name="Comma 4 4 5 3" xfId="2007"/>
    <cellStyle name="Comma 4 4 5 3 2" xfId="4707"/>
    <cellStyle name="Comma 4 4 5 3 2 2" xfId="10049"/>
    <cellStyle name="Comma 4 4 5 3 3" xfId="7401"/>
    <cellStyle name="Comma 4 4 5 4" xfId="2008"/>
    <cellStyle name="Comma 4 4 5 4 2" xfId="4708"/>
    <cellStyle name="Comma 4 4 5 4 2 2" xfId="10050"/>
    <cellStyle name="Comma 4 4 5 4 3" xfId="7402"/>
    <cellStyle name="Comma 4 4 5 5" xfId="4704"/>
    <cellStyle name="Comma 4 4 5 5 2" xfId="10046"/>
    <cellStyle name="Comma 4 4 5 6" xfId="7398"/>
    <cellStyle name="Comma 4 4 6" xfId="2009"/>
    <cellStyle name="Comma 4 4 6 2" xfId="2010"/>
    <cellStyle name="Comma 4 4 6 2 2" xfId="2011"/>
    <cellStyle name="Comma 4 4 6 2 2 2" xfId="4711"/>
    <cellStyle name="Comma 4 4 6 2 2 2 2" xfId="10053"/>
    <cellStyle name="Comma 4 4 6 2 2 3" xfId="7405"/>
    <cellStyle name="Comma 4 4 6 2 3" xfId="4710"/>
    <cellStyle name="Comma 4 4 6 2 3 2" xfId="10052"/>
    <cellStyle name="Comma 4 4 6 2 4" xfId="7404"/>
    <cellStyle name="Comma 4 4 6 3" xfId="2012"/>
    <cellStyle name="Comma 4 4 6 3 2" xfId="4712"/>
    <cellStyle name="Comma 4 4 6 3 2 2" xfId="10054"/>
    <cellStyle name="Comma 4 4 6 3 3" xfId="7406"/>
    <cellStyle name="Comma 4 4 6 4" xfId="2013"/>
    <cellStyle name="Comma 4 4 6 4 2" xfId="4713"/>
    <cellStyle name="Comma 4 4 6 4 2 2" xfId="10055"/>
    <cellStyle name="Comma 4 4 6 4 3" xfId="7407"/>
    <cellStyle name="Comma 4 4 6 5" xfId="4709"/>
    <cellStyle name="Comma 4 4 6 5 2" xfId="10051"/>
    <cellStyle name="Comma 4 4 6 6" xfId="7403"/>
    <cellStyle name="Comma 4 4 7" xfId="2014"/>
    <cellStyle name="Comma 4 4 7 2" xfId="2015"/>
    <cellStyle name="Comma 4 4 7 2 2" xfId="4715"/>
    <cellStyle name="Comma 4 4 7 2 2 2" xfId="10057"/>
    <cellStyle name="Comma 4 4 7 2 3" xfId="7409"/>
    <cellStyle name="Comma 4 4 7 3" xfId="2016"/>
    <cellStyle name="Comma 4 4 7 3 2" xfId="4716"/>
    <cellStyle name="Comma 4 4 7 3 2 2" xfId="10058"/>
    <cellStyle name="Comma 4 4 7 3 3" xfId="7410"/>
    <cellStyle name="Comma 4 4 7 4" xfId="4714"/>
    <cellStyle name="Comma 4 4 7 4 2" xfId="10056"/>
    <cellStyle name="Comma 4 4 7 5" xfId="7408"/>
    <cellStyle name="Comma 4 4 8" xfId="2017"/>
    <cellStyle name="Comma 4 4 8 2" xfId="2018"/>
    <cellStyle name="Comma 4 4 8 2 2" xfId="4718"/>
    <cellStyle name="Comma 4 4 8 2 2 2" xfId="10060"/>
    <cellStyle name="Comma 4 4 8 2 3" xfId="7412"/>
    <cellStyle name="Comma 4 4 8 3" xfId="4717"/>
    <cellStyle name="Comma 4 4 8 3 2" xfId="10059"/>
    <cellStyle name="Comma 4 4 8 4" xfId="7411"/>
    <cellStyle name="Comma 4 4 9" xfId="2019"/>
    <cellStyle name="Comma 4 4 9 2" xfId="4719"/>
    <cellStyle name="Comma 4 4 9 2 2" xfId="10061"/>
    <cellStyle name="Comma 4 4 9 3" xfId="7413"/>
    <cellStyle name="Comma 4 5" xfId="2020"/>
    <cellStyle name="Comma 4 5 10" xfId="4720"/>
    <cellStyle name="Comma 4 5 10 2" xfId="10062"/>
    <cellStyle name="Comma 4 5 11" xfId="7414"/>
    <cellStyle name="Comma 4 5 2" xfId="2021"/>
    <cellStyle name="Comma 4 5 2 2" xfId="2022"/>
    <cellStyle name="Comma 4 5 2 2 2" xfId="2023"/>
    <cellStyle name="Comma 4 5 2 2 2 2" xfId="4723"/>
    <cellStyle name="Comma 4 5 2 2 2 2 2" xfId="10065"/>
    <cellStyle name="Comma 4 5 2 2 2 3" xfId="7417"/>
    <cellStyle name="Comma 4 5 2 2 3" xfId="4722"/>
    <cellStyle name="Comma 4 5 2 2 3 2" xfId="10064"/>
    <cellStyle name="Comma 4 5 2 2 4" xfId="7416"/>
    <cellStyle name="Comma 4 5 2 3" xfId="2024"/>
    <cellStyle name="Comma 4 5 2 3 2" xfId="4724"/>
    <cellStyle name="Comma 4 5 2 3 2 2" xfId="10066"/>
    <cellStyle name="Comma 4 5 2 3 3" xfId="7418"/>
    <cellStyle name="Comma 4 5 2 4" xfId="2025"/>
    <cellStyle name="Comma 4 5 2 4 2" xfId="4725"/>
    <cellStyle name="Comma 4 5 2 4 2 2" xfId="10067"/>
    <cellStyle name="Comma 4 5 2 4 3" xfId="7419"/>
    <cellStyle name="Comma 4 5 2 5" xfId="4721"/>
    <cellStyle name="Comma 4 5 2 5 2" xfId="10063"/>
    <cellStyle name="Comma 4 5 2 6" xfId="7415"/>
    <cellStyle name="Comma 4 5 3" xfId="2026"/>
    <cellStyle name="Comma 4 5 3 2" xfId="2027"/>
    <cellStyle name="Comma 4 5 3 2 2" xfId="2028"/>
    <cellStyle name="Comma 4 5 3 2 2 2" xfId="4728"/>
    <cellStyle name="Comma 4 5 3 2 2 2 2" xfId="10070"/>
    <cellStyle name="Comma 4 5 3 2 2 3" xfId="7422"/>
    <cellStyle name="Comma 4 5 3 2 3" xfId="4727"/>
    <cellStyle name="Comma 4 5 3 2 3 2" xfId="10069"/>
    <cellStyle name="Comma 4 5 3 2 4" xfId="7421"/>
    <cellStyle name="Comma 4 5 3 3" xfId="2029"/>
    <cellStyle name="Comma 4 5 3 3 2" xfId="4729"/>
    <cellStyle name="Comma 4 5 3 3 2 2" xfId="10071"/>
    <cellStyle name="Comma 4 5 3 3 3" xfId="7423"/>
    <cellStyle name="Comma 4 5 3 4" xfId="2030"/>
    <cellStyle name="Comma 4 5 3 4 2" xfId="4730"/>
    <cellStyle name="Comma 4 5 3 4 2 2" xfId="10072"/>
    <cellStyle name="Comma 4 5 3 4 3" xfId="7424"/>
    <cellStyle name="Comma 4 5 3 5" xfId="4726"/>
    <cellStyle name="Comma 4 5 3 5 2" xfId="10068"/>
    <cellStyle name="Comma 4 5 3 6" xfId="7420"/>
    <cellStyle name="Comma 4 5 4" xfId="2031"/>
    <cellStyle name="Comma 4 5 4 2" xfId="2032"/>
    <cellStyle name="Comma 4 5 4 2 2" xfId="2033"/>
    <cellStyle name="Comma 4 5 4 2 2 2" xfId="4733"/>
    <cellStyle name="Comma 4 5 4 2 2 2 2" xfId="10075"/>
    <cellStyle name="Comma 4 5 4 2 2 3" xfId="7427"/>
    <cellStyle name="Comma 4 5 4 2 3" xfId="4732"/>
    <cellStyle name="Comma 4 5 4 2 3 2" xfId="10074"/>
    <cellStyle name="Comma 4 5 4 2 4" xfId="7426"/>
    <cellStyle name="Comma 4 5 4 3" xfId="2034"/>
    <cellStyle name="Comma 4 5 4 3 2" xfId="4734"/>
    <cellStyle name="Comma 4 5 4 3 2 2" xfId="10076"/>
    <cellStyle name="Comma 4 5 4 3 3" xfId="7428"/>
    <cellStyle name="Comma 4 5 4 4" xfId="2035"/>
    <cellStyle name="Comma 4 5 4 4 2" xfId="4735"/>
    <cellStyle name="Comma 4 5 4 4 2 2" xfId="10077"/>
    <cellStyle name="Comma 4 5 4 4 3" xfId="7429"/>
    <cellStyle name="Comma 4 5 4 5" xfId="4731"/>
    <cellStyle name="Comma 4 5 4 5 2" xfId="10073"/>
    <cellStyle name="Comma 4 5 4 6" xfId="7425"/>
    <cellStyle name="Comma 4 5 5" xfId="2036"/>
    <cellStyle name="Comma 4 5 5 2" xfId="2037"/>
    <cellStyle name="Comma 4 5 5 2 2" xfId="2038"/>
    <cellStyle name="Comma 4 5 5 2 2 2" xfId="4738"/>
    <cellStyle name="Comma 4 5 5 2 2 2 2" xfId="10080"/>
    <cellStyle name="Comma 4 5 5 2 2 3" xfId="7432"/>
    <cellStyle name="Comma 4 5 5 2 3" xfId="4737"/>
    <cellStyle name="Comma 4 5 5 2 3 2" xfId="10079"/>
    <cellStyle name="Comma 4 5 5 2 4" xfId="7431"/>
    <cellStyle name="Comma 4 5 5 3" xfId="2039"/>
    <cellStyle name="Comma 4 5 5 3 2" xfId="4739"/>
    <cellStyle name="Comma 4 5 5 3 2 2" xfId="10081"/>
    <cellStyle name="Comma 4 5 5 3 3" xfId="7433"/>
    <cellStyle name="Comma 4 5 5 4" xfId="2040"/>
    <cellStyle name="Comma 4 5 5 4 2" xfId="4740"/>
    <cellStyle name="Comma 4 5 5 4 2 2" xfId="10082"/>
    <cellStyle name="Comma 4 5 5 4 3" xfId="7434"/>
    <cellStyle name="Comma 4 5 5 5" xfId="4736"/>
    <cellStyle name="Comma 4 5 5 5 2" xfId="10078"/>
    <cellStyle name="Comma 4 5 5 6" xfId="7430"/>
    <cellStyle name="Comma 4 5 6" xfId="2041"/>
    <cellStyle name="Comma 4 5 6 2" xfId="2042"/>
    <cellStyle name="Comma 4 5 6 2 2" xfId="4742"/>
    <cellStyle name="Comma 4 5 6 2 2 2" xfId="10084"/>
    <cellStyle name="Comma 4 5 6 2 3" xfId="7436"/>
    <cellStyle name="Comma 4 5 6 3" xfId="2043"/>
    <cellStyle name="Comma 4 5 6 3 2" xfId="4743"/>
    <cellStyle name="Comma 4 5 6 3 2 2" xfId="10085"/>
    <cellStyle name="Comma 4 5 6 3 3" xfId="7437"/>
    <cellStyle name="Comma 4 5 6 4" xfId="4741"/>
    <cellStyle name="Comma 4 5 6 4 2" xfId="10083"/>
    <cellStyle name="Comma 4 5 6 5" xfId="7435"/>
    <cellStyle name="Comma 4 5 7" xfId="2044"/>
    <cellStyle name="Comma 4 5 7 2" xfId="2045"/>
    <cellStyle name="Comma 4 5 7 2 2" xfId="4745"/>
    <cellStyle name="Comma 4 5 7 2 2 2" xfId="10087"/>
    <cellStyle name="Comma 4 5 7 2 3" xfId="7439"/>
    <cellStyle name="Comma 4 5 7 3" xfId="4744"/>
    <cellStyle name="Comma 4 5 7 3 2" xfId="10086"/>
    <cellStyle name="Comma 4 5 7 4" xfId="7438"/>
    <cellStyle name="Comma 4 5 8" xfId="2046"/>
    <cellStyle name="Comma 4 5 8 2" xfId="4746"/>
    <cellStyle name="Comma 4 5 8 2 2" xfId="10088"/>
    <cellStyle name="Comma 4 5 8 3" xfId="7440"/>
    <cellStyle name="Comma 4 5 9" xfId="2047"/>
    <cellStyle name="Comma 4 5 9 2" xfId="4747"/>
    <cellStyle name="Comma 4 5 9 2 2" xfId="10089"/>
    <cellStyle name="Comma 4 5 9 3" xfId="7441"/>
    <cellStyle name="Comma 4 6" xfId="2048"/>
    <cellStyle name="Comma 4 6 2" xfId="2049"/>
    <cellStyle name="Comma 4 6 2 2" xfId="2050"/>
    <cellStyle name="Comma 4 6 2 2 2" xfId="4750"/>
    <cellStyle name="Comma 4 6 2 2 2 2" xfId="10092"/>
    <cellStyle name="Comma 4 6 2 2 3" xfId="7444"/>
    <cellStyle name="Comma 4 6 2 3" xfId="4749"/>
    <cellStyle name="Comma 4 6 2 3 2" xfId="10091"/>
    <cellStyle name="Comma 4 6 2 4" xfId="7443"/>
    <cellStyle name="Comma 4 6 3" xfId="2051"/>
    <cellStyle name="Comma 4 6 3 2" xfId="4751"/>
    <cellStyle name="Comma 4 6 3 2 2" xfId="10093"/>
    <cellStyle name="Comma 4 6 3 3" xfId="7445"/>
    <cellStyle name="Comma 4 6 4" xfId="2052"/>
    <cellStyle name="Comma 4 6 4 2" xfId="4752"/>
    <cellStyle name="Comma 4 6 4 2 2" xfId="10094"/>
    <cellStyle name="Comma 4 6 4 3" xfId="7446"/>
    <cellStyle name="Comma 4 6 5" xfId="4748"/>
    <cellStyle name="Comma 4 6 5 2" xfId="10090"/>
    <cellStyle name="Comma 4 6 6" xfId="7442"/>
    <cellStyle name="Comma 4 7" xfId="2053"/>
    <cellStyle name="Comma 4 7 2" xfId="2054"/>
    <cellStyle name="Comma 4 7 2 2" xfId="2055"/>
    <cellStyle name="Comma 4 7 2 2 2" xfId="4755"/>
    <cellStyle name="Comma 4 7 2 2 2 2" xfId="10097"/>
    <cellStyle name="Comma 4 7 2 2 3" xfId="7449"/>
    <cellStyle name="Comma 4 7 2 3" xfId="4754"/>
    <cellStyle name="Comma 4 7 2 3 2" xfId="10096"/>
    <cellStyle name="Comma 4 7 2 4" xfId="7448"/>
    <cellStyle name="Comma 4 7 3" xfId="2056"/>
    <cellStyle name="Comma 4 7 3 2" xfId="4756"/>
    <cellStyle name="Comma 4 7 3 2 2" xfId="10098"/>
    <cellStyle name="Comma 4 7 3 3" xfId="7450"/>
    <cellStyle name="Comma 4 7 4" xfId="2057"/>
    <cellStyle name="Comma 4 7 4 2" xfId="4757"/>
    <cellStyle name="Comma 4 7 4 2 2" xfId="10099"/>
    <cellStyle name="Comma 4 7 4 3" xfId="7451"/>
    <cellStyle name="Comma 4 7 5" xfId="4753"/>
    <cellStyle name="Comma 4 7 5 2" xfId="10095"/>
    <cellStyle name="Comma 4 7 6" xfId="7447"/>
    <cellStyle name="Comma 4 8" xfId="2058"/>
    <cellStyle name="Comma 4 8 2" xfId="2059"/>
    <cellStyle name="Comma 4 8 2 2" xfId="2060"/>
    <cellStyle name="Comma 4 8 2 2 2" xfId="4760"/>
    <cellStyle name="Comma 4 8 2 2 2 2" xfId="10102"/>
    <cellStyle name="Comma 4 8 2 2 3" xfId="7454"/>
    <cellStyle name="Comma 4 8 2 3" xfId="4759"/>
    <cellStyle name="Comma 4 8 2 3 2" xfId="10101"/>
    <cellStyle name="Comma 4 8 2 4" xfId="7453"/>
    <cellStyle name="Comma 4 8 3" xfId="2061"/>
    <cellStyle name="Comma 4 8 3 2" xfId="4761"/>
    <cellStyle name="Comma 4 8 3 2 2" xfId="10103"/>
    <cellStyle name="Comma 4 8 3 3" xfId="7455"/>
    <cellStyle name="Comma 4 8 4" xfId="2062"/>
    <cellStyle name="Comma 4 8 4 2" xfId="4762"/>
    <cellStyle name="Comma 4 8 4 2 2" xfId="10104"/>
    <cellStyle name="Comma 4 8 4 3" xfId="7456"/>
    <cellStyle name="Comma 4 8 5" xfId="4758"/>
    <cellStyle name="Comma 4 8 5 2" xfId="10100"/>
    <cellStyle name="Comma 4 8 6" xfId="7452"/>
    <cellStyle name="Comma 4 9" xfId="2063"/>
    <cellStyle name="Comma 4 9 2" xfId="2064"/>
    <cellStyle name="Comma 4 9 2 2" xfId="2065"/>
    <cellStyle name="Comma 4 9 2 2 2" xfId="4765"/>
    <cellStyle name="Comma 4 9 2 2 2 2" xfId="10107"/>
    <cellStyle name="Comma 4 9 2 2 3" xfId="7459"/>
    <cellStyle name="Comma 4 9 2 3" xfId="4764"/>
    <cellStyle name="Comma 4 9 2 3 2" xfId="10106"/>
    <cellStyle name="Comma 4 9 2 4" xfId="7458"/>
    <cellStyle name="Comma 4 9 3" xfId="2066"/>
    <cellStyle name="Comma 4 9 3 2" xfId="4766"/>
    <cellStyle name="Comma 4 9 3 2 2" xfId="10108"/>
    <cellStyle name="Comma 4 9 3 3" xfId="7460"/>
    <cellStyle name="Comma 4 9 4" xfId="2067"/>
    <cellStyle name="Comma 4 9 4 2" xfId="4767"/>
    <cellStyle name="Comma 4 9 4 2 2" xfId="10109"/>
    <cellStyle name="Comma 4 9 4 3" xfId="7461"/>
    <cellStyle name="Comma 4 9 5" xfId="4763"/>
    <cellStyle name="Comma 4 9 5 2" xfId="10105"/>
    <cellStyle name="Comma 4 9 6" xfId="7457"/>
    <cellStyle name="Comma 5" xfId="77"/>
    <cellStyle name="Comma 5 10" xfId="2069"/>
    <cellStyle name="Comma 5 10 2" xfId="2070"/>
    <cellStyle name="Comma 5 10 2 2" xfId="4770"/>
    <cellStyle name="Comma 5 10 2 2 2" xfId="10112"/>
    <cellStyle name="Comma 5 10 2 3" xfId="7464"/>
    <cellStyle name="Comma 5 10 3" xfId="2071"/>
    <cellStyle name="Comma 5 10 3 2" xfId="4771"/>
    <cellStyle name="Comma 5 10 3 2 2" xfId="10113"/>
    <cellStyle name="Comma 5 10 3 3" xfId="7465"/>
    <cellStyle name="Comma 5 10 4" xfId="4769"/>
    <cellStyle name="Comma 5 10 4 2" xfId="10111"/>
    <cellStyle name="Comma 5 10 5" xfId="7463"/>
    <cellStyle name="Comma 5 11" xfId="2072"/>
    <cellStyle name="Comma 5 11 2" xfId="2073"/>
    <cellStyle name="Comma 5 11 2 2" xfId="4773"/>
    <cellStyle name="Comma 5 11 2 2 2" xfId="10115"/>
    <cellStyle name="Comma 5 11 2 3" xfId="7467"/>
    <cellStyle name="Comma 5 11 3" xfId="4772"/>
    <cellStyle name="Comma 5 11 3 2" xfId="10114"/>
    <cellStyle name="Comma 5 11 4" xfId="7466"/>
    <cellStyle name="Comma 5 12" xfId="2074"/>
    <cellStyle name="Comma 5 12 2" xfId="4774"/>
    <cellStyle name="Comma 5 12 2 2" xfId="10116"/>
    <cellStyle name="Comma 5 12 3" xfId="7468"/>
    <cellStyle name="Comma 5 13" xfId="2075"/>
    <cellStyle name="Comma 5 13 2" xfId="4775"/>
    <cellStyle name="Comma 5 13 2 2" xfId="10117"/>
    <cellStyle name="Comma 5 13 3" xfId="7469"/>
    <cellStyle name="Comma 5 14" xfId="2894"/>
    <cellStyle name="Comma 5 14 2" xfId="5567"/>
    <cellStyle name="Comma 5 14 2 2" xfId="10897"/>
    <cellStyle name="Comma 5 14 3" xfId="8256"/>
    <cellStyle name="Comma 5 15" xfId="2068"/>
    <cellStyle name="Comma 5 15 2" xfId="4768"/>
    <cellStyle name="Comma 5 15 2 2" xfId="10110"/>
    <cellStyle name="Comma 5 15 3" xfId="7462"/>
    <cellStyle name="Comma 5 16" xfId="3029"/>
    <cellStyle name="Comma 5 16 2" xfId="8372"/>
    <cellStyle name="Comma 5 17" xfId="5724"/>
    <cellStyle name="Comma 5 18" xfId="10960"/>
    <cellStyle name="Comma 5 19" xfId="11011"/>
    <cellStyle name="Comma 5 2" xfId="2076"/>
    <cellStyle name="Comma 5 2 10" xfId="2077"/>
    <cellStyle name="Comma 5 2 10 2" xfId="4777"/>
    <cellStyle name="Comma 5 2 10 2 2" xfId="10119"/>
    <cellStyle name="Comma 5 2 10 3" xfId="7471"/>
    <cellStyle name="Comma 5 2 11" xfId="4776"/>
    <cellStyle name="Comma 5 2 11 2" xfId="10118"/>
    <cellStyle name="Comma 5 2 12" xfId="7470"/>
    <cellStyle name="Comma 5 2 2" xfId="2078"/>
    <cellStyle name="Comma 5 2 2 10" xfId="4778"/>
    <cellStyle name="Comma 5 2 2 10 2" xfId="10120"/>
    <cellStyle name="Comma 5 2 2 11" xfId="7472"/>
    <cellStyle name="Comma 5 2 2 2" xfId="2079"/>
    <cellStyle name="Comma 5 2 2 2 2" xfId="2080"/>
    <cellStyle name="Comma 5 2 2 2 2 2" xfId="2081"/>
    <cellStyle name="Comma 5 2 2 2 2 2 2" xfId="4781"/>
    <cellStyle name="Comma 5 2 2 2 2 2 2 2" xfId="10123"/>
    <cellStyle name="Comma 5 2 2 2 2 2 3" xfId="7475"/>
    <cellStyle name="Comma 5 2 2 2 2 3" xfId="4780"/>
    <cellStyle name="Comma 5 2 2 2 2 3 2" xfId="10122"/>
    <cellStyle name="Comma 5 2 2 2 2 4" xfId="7474"/>
    <cellStyle name="Comma 5 2 2 2 3" xfId="2082"/>
    <cellStyle name="Comma 5 2 2 2 3 2" xfId="4782"/>
    <cellStyle name="Comma 5 2 2 2 3 2 2" xfId="10124"/>
    <cellStyle name="Comma 5 2 2 2 3 3" xfId="7476"/>
    <cellStyle name="Comma 5 2 2 2 4" xfId="2083"/>
    <cellStyle name="Comma 5 2 2 2 4 2" xfId="4783"/>
    <cellStyle name="Comma 5 2 2 2 4 2 2" xfId="10125"/>
    <cellStyle name="Comma 5 2 2 2 4 3" xfId="7477"/>
    <cellStyle name="Comma 5 2 2 2 5" xfId="4779"/>
    <cellStyle name="Comma 5 2 2 2 5 2" xfId="10121"/>
    <cellStyle name="Comma 5 2 2 2 6" xfId="7473"/>
    <cellStyle name="Comma 5 2 2 3" xfId="2084"/>
    <cellStyle name="Comma 5 2 2 3 2" xfId="2085"/>
    <cellStyle name="Comma 5 2 2 3 2 2" xfId="2086"/>
    <cellStyle name="Comma 5 2 2 3 2 2 2" xfId="4786"/>
    <cellStyle name="Comma 5 2 2 3 2 2 2 2" xfId="10128"/>
    <cellStyle name="Comma 5 2 2 3 2 2 3" xfId="7480"/>
    <cellStyle name="Comma 5 2 2 3 2 3" xfId="4785"/>
    <cellStyle name="Comma 5 2 2 3 2 3 2" xfId="10127"/>
    <cellStyle name="Comma 5 2 2 3 2 4" xfId="7479"/>
    <cellStyle name="Comma 5 2 2 3 3" xfId="2087"/>
    <cellStyle name="Comma 5 2 2 3 3 2" xfId="4787"/>
    <cellStyle name="Comma 5 2 2 3 3 2 2" xfId="10129"/>
    <cellStyle name="Comma 5 2 2 3 3 3" xfId="7481"/>
    <cellStyle name="Comma 5 2 2 3 4" xfId="2088"/>
    <cellStyle name="Comma 5 2 2 3 4 2" xfId="4788"/>
    <cellStyle name="Comma 5 2 2 3 4 2 2" xfId="10130"/>
    <cellStyle name="Comma 5 2 2 3 4 3" xfId="7482"/>
    <cellStyle name="Comma 5 2 2 3 5" xfId="4784"/>
    <cellStyle name="Comma 5 2 2 3 5 2" xfId="10126"/>
    <cellStyle name="Comma 5 2 2 3 6" xfId="7478"/>
    <cellStyle name="Comma 5 2 2 4" xfId="2089"/>
    <cellStyle name="Comma 5 2 2 4 2" xfId="2090"/>
    <cellStyle name="Comma 5 2 2 4 2 2" xfId="2091"/>
    <cellStyle name="Comma 5 2 2 4 2 2 2" xfId="4791"/>
    <cellStyle name="Comma 5 2 2 4 2 2 2 2" xfId="10133"/>
    <cellStyle name="Comma 5 2 2 4 2 2 3" xfId="7485"/>
    <cellStyle name="Comma 5 2 2 4 2 3" xfId="4790"/>
    <cellStyle name="Comma 5 2 2 4 2 3 2" xfId="10132"/>
    <cellStyle name="Comma 5 2 2 4 2 4" xfId="7484"/>
    <cellStyle name="Comma 5 2 2 4 3" xfId="2092"/>
    <cellStyle name="Comma 5 2 2 4 3 2" xfId="4792"/>
    <cellStyle name="Comma 5 2 2 4 3 2 2" xfId="10134"/>
    <cellStyle name="Comma 5 2 2 4 3 3" xfId="7486"/>
    <cellStyle name="Comma 5 2 2 4 4" xfId="2093"/>
    <cellStyle name="Comma 5 2 2 4 4 2" xfId="4793"/>
    <cellStyle name="Comma 5 2 2 4 4 2 2" xfId="10135"/>
    <cellStyle name="Comma 5 2 2 4 4 3" xfId="7487"/>
    <cellStyle name="Comma 5 2 2 4 5" xfId="4789"/>
    <cellStyle name="Comma 5 2 2 4 5 2" xfId="10131"/>
    <cellStyle name="Comma 5 2 2 4 6" xfId="7483"/>
    <cellStyle name="Comma 5 2 2 5" xfId="2094"/>
    <cellStyle name="Comma 5 2 2 5 2" xfId="2095"/>
    <cellStyle name="Comma 5 2 2 5 2 2" xfId="2096"/>
    <cellStyle name="Comma 5 2 2 5 2 2 2" xfId="4796"/>
    <cellStyle name="Comma 5 2 2 5 2 2 2 2" xfId="10138"/>
    <cellStyle name="Comma 5 2 2 5 2 2 3" xfId="7490"/>
    <cellStyle name="Comma 5 2 2 5 2 3" xfId="4795"/>
    <cellStyle name="Comma 5 2 2 5 2 3 2" xfId="10137"/>
    <cellStyle name="Comma 5 2 2 5 2 4" xfId="7489"/>
    <cellStyle name="Comma 5 2 2 5 3" xfId="2097"/>
    <cellStyle name="Comma 5 2 2 5 3 2" xfId="4797"/>
    <cellStyle name="Comma 5 2 2 5 3 2 2" xfId="10139"/>
    <cellStyle name="Comma 5 2 2 5 3 3" xfId="7491"/>
    <cellStyle name="Comma 5 2 2 5 4" xfId="2098"/>
    <cellStyle name="Comma 5 2 2 5 4 2" xfId="4798"/>
    <cellStyle name="Comma 5 2 2 5 4 2 2" xfId="10140"/>
    <cellStyle name="Comma 5 2 2 5 4 3" xfId="7492"/>
    <cellStyle name="Comma 5 2 2 5 5" xfId="4794"/>
    <cellStyle name="Comma 5 2 2 5 5 2" xfId="10136"/>
    <cellStyle name="Comma 5 2 2 5 6" xfId="7488"/>
    <cellStyle name="Comma 5 2 2 6" xfId="2099"/>
    <cellStyle name="Comma 5 2 2 6 2" xfId="2100"/>
    <cellStyle name="Comma 5 2 2 6 2 2" xfId="4800"/>
    <cellStyle name="Comma 5 2 2 6 2 2 2" xfId="10142"/>
    <cellStyle name="Comma 5 2 2 6 2 3" xfId="7494"/>
    <cellStyle name="Comma 5 2 2 6 3" xfId="2101"/>
    <cellStyle name="Comma 5 2 2 6 3 2" xfId="4801"/>
    <cellStyle name="Comma 5 2 2 6 3 2 2" xfId="10143"/>
    <cellStyle name="Comma 5 2 2 6 3 3" xfId="7495"/>
    <cellStyle name="Comma 5 2 2 6 4" xfId="4799"/>
    <cellStyle name="Comma 5 2 2 6 4 2" xfId="10141"/>
    <cellStyle name="Comma 5 2 2 6 5" xfId="7493"/>
    <cellStyle name="Comma 5 2 2 7" xfId="2102"/>
    <cellStyle name="Comma 5 2 2 7 2" xfId="2103"/>
    <cellStyle name="Comma 5 2 2 7 2 2" xfId="4803"/>
    <cellStyle name="Comma 5 2 2 7 2 2 2" xfId="10145"/>
    <cellStyle name="Comma 5 2 2 7 2 3" xfId="7497"/>
    <cellStyle name="Comma 5 2 2 7 3" xfId="4802"/>
    <cellStyle name="Comma 5 2 2 7 3 2" xfId="10144"/>
    <cellStyle name="Comma 5 2 2 7 4" xfId="7496"/>
    <cellStyle name="Comma 5 2 2 8" xfId="2104"/>
    <cellStyle name="Comma 5 2 2 8 2" xfId="4804"/>
    <cellStyle name="Comma 5 2 2 8 2 2" xfId="10146"/>
    <cellStyle name="Comma 5 2 2 8 3" xfId="7498"/>
    <cellStyle name="Comma 5 2 2 9" xfId="2105"/>
    <cellStyle name="Comma 5 2 2 9 2" xfId="4805"/>
    <cellStyle name="Comma 5 2 2 9 2 2" xfId="10147"/>
    <cellStyle name="Comma 5 2 2 9 3" xfId="7499"/>
    <cellStyle name="Comma 5 2 3" xfId="2106"/>
    <cellStyle name="Comma 5 2 3 2" xfId="2107"/>
    <cellStyle name="Comma 5 2 3 2 2" xfId="2108"/>
    <cellStyle name="Comma 5 2 3 2 2 2" xfId="4808"/>
    <cellStyle name="Comma 5 2 3 2 2 2 2" xfId="10150"/>
    <cellStyle name="Comma 5 2 3 2 2 3" xfId="7502"/>
    <cellStyle name="Comma 5 2 3 2 3" xfId="4807"/>
    <cellStyle name="Comma 5 2 3 2 3 2" xfId="10149"/>
    <cellStyle name="Comma 5 2 3 2 4" xfId="7501"/>
    <cellStyle name="Comma 5 2 3 3" xfId="2109"/>
    <cellStyle name="Comma 5 2 3 3 2" xfId="4809"/>
    <cellStyle name="Comma 5 2 3 3 2 2" xfId="10151"/>
    <cellStyle name="Comma 5 2 3 3 3" xfId="7503"/>
    <cellStyle name="Comma 5 2 3 4" xfId="2110"/>
    <cellStyle name="Comma 5 2 3 4 2" xfId="4810"/>
    <cellStyle name="Comma 5 2 3 4 2 2" xfId="10152"/>
    <cellStyle name="Comma 5 2 3 4 3" xfId="7504"/>
    <cellStyle name="Comma 5 2 3 5" xfId="4806"/>
    <cellStyle name="Comma 5 2 3 5 2" xfId="10148"/>
    <cellStyle name="Comma 5 2 3 6" xfId="7500"/>
    <cellStyle name="Comma 5 2 4" xfId="2111"/>
    <cellStyle name="Comma 5 2 4 2" xfId="2112"/>
    <cellStyle name="Comma 5 2 4 2 2" xfId="2113"/>
    <cellStyle name="Comma 5 2 4 2 2 2" xfId="4813"/>
    <cellStyle name="Comma 5 2 4 2 2 2 2" xfId="10155"/>
    <cellStyle name="Comma 5 2 4 2 2 3" xfId="7507"/>
    <cellStyle name="Comma 5 2 4 2 3" xfId="4812"/>
    <cellStyle name="Comma 5 2 4 2 3 2" xfId="10154"/>
    <cellStyle name="Comma 5 2 4 2 4" xfId="7506"/>
    <cellStyle name="Comma 5 2 4 3" xfId="2114"/>
    <cellStyle name="Comma 5 2 4 3 2" xfId="4814"/>
    <cellStyle name="Comma 5 2 4 3 2 2" xfId="10156"/>
    <cellStyle name="Comma 5 2 4 3 3" xfId="7508"/>
    <cellStyle name="Comma 5 2 4 4" xfId="2115"/>
    <cellStyle name="Comma 5 2 4 4 2" xfId="4815"/>
    <cellStyle name="Comma 5 2 4 4 2 2" xfId="10157"/>
    <cellStyle name="Comma 5 2 4 4 3" xfId="7509"/>
    <cellStyle name="Comma 5 2 4 5" xfId="4811"/>
    <cellStyle name="Comma 5 2 4 5 2" xfId="10153"/>
    <cellStyle name="Comma 5 2 4 6" xfId="7505"/>
    <cellStyle name="Comma 5 2 5" xfId="2116"/>
    <cellStyle name="Comma 5 2 5 2" xfId="2117"/>
    <cellStyle name="Comma 5 2 5 2 2" xfId="2118"/>
    <cellStyle name="Comma 5 2 5 2 2 2" xfId="4818"/>
    <cellStyle name="Comma 5 2 5 2 2 2 2" xfId="10160"/>
    <cellStyle name="Comma 5 2 5 2 2 3" xfId="7512"/>
    <cellStyle name="Comma 5 2 5 2 3" xfId="4817"/>
    <cellStyle name="Comma 5 2 5 2 3 2" xfId="10159"/>
    <cellStyle name="Comma 5 2 5 2 4" xfId="7511"/>
    <cellStyle name="Comma 5 2 5 3" xfId="2119"/>
    <cellStyle name="Comma 5 2 5 3 2" xfId="4819"/>
    <cellStyle name="Comma 5 2 5 3 2 2" xfId="10161"/>
    <cellStyle name="Comma 5 2 5 3 3" xfId="7513"/>
    <cellStyle name="Comma 5 2 5 4" xfId="2120"/>
    <cellStyle name="Comma 5 2 5 4 2" xfId="4820"/>
    <cellStyle name="Comma 5 2 5 4 2 2" xfId="10162"/>
    <cellStyle name="Comma 5 2 5 4 3" xfId="7514"/>
    <cellStyle name="Comma 5 2 5 5" xfId="4816"/>
    <cellStyle name="Comma 5 2 5 5 2" xfId="10158"/>
    <cellStyle name="Comma 5 2 5 6" xfId="7510"/>
    <cellStyle name="Comma 5 2 6" xfId="2121"/>
    <cellStyle name="Comma 5 2 6 2" xfId="2122"/>
    <cellStyle name="Comma 5 2 6 2 2" xfId="2123"/>
    <cellStyle name="Comma 5 2 6 2 2 2" xfId="4823"/>
    <cellStyle name="Comma 5 2 6 2 2 2 2" xfId="10165"/>
    <cellStyle name="Comma 5 2 6 2 2 3" xfId="7517"/>
    <cellStyle name="Comma 5 2 6 2 3" xfId="4822"/>
    <cellStyle name="Comma 5 2 6 2 3 2" xfId="10164"/>
    <cellStyle name="Comma 5 2 6 2 4" xfId="7516"/>
    <cellStyle name="Comma 5 2 6 3" xfId="2124"/>
    <cellStyle name="Comma 5 2 6 3 2" xfId="4824"/>
    <cellStyle name="Comma 5 2 6 3 2 2" xfId="10166"/>
    <cellStyle name="Comma 5 2 6 3 3" xfId="7518"/>
    <cellStyle name="Comma 5 2 6 4" xfId="2125"/>
    <cellStyle name="Comma 5 2 6 4 2" xfId="4825"/>
    <cellStyle name="Comma 5 2 6 4 2 2" xfId="10167"/>
    <cellStyle name="Comma 5 2 6 4 3" xfId="7519"/>
    <cellStyle name="Comma 5 2 6 5" xfId="4821"/>
    <cellStyle name="Comma 5 2 6 5 2" xfId="10163"/>
    <cellStyle name="Comma 5 2 6 6" xfId="7515"/>
    <cellStyle name="Comma 5 2 7" xfId="2126"/>
    <cellStyle name="Comma 5 2 7 2" xfId="2127"/>
    <cellStyle name="Comma 5 2 7 2 2" xfId="4827"/>
    <cellStyle name="Comma 5 2 7 2 2 2" xfId="10169"/>
    <cellStyle name="Comma 5 2 7 2 3" xfId="7521"/>
    <cellStyle name="Comma 5 2 7 3" xfId="2128"/>
    <cellStyle name="Comma 5 2 7 3 2" xfId="4828"/>
    <cellStyle name="Comma 5 2 7 3 2 2" xfId="10170"/>
    <cellStyle name="Comma 5 2 7 3 3" xfId="7522"/>
    <cellStyle name="Comma 5 2 7 4" xfId="4826"/>
    <cellStyle name="Comma 5 2 7 4 2" xfId="10168"/>
    <cellStyle name="Comma 5 2 7 5" xfId="7520"/>
    <cellStyle name="Comma 5 2 8" xfId="2129"/>
    <cellStyle name="Comma 5 2 8 2" xfId="2130"/>
    <cellStyle name="Comma 5 2 8 2 2" xfId="4830"/>
    <cellStyle name="Comma 5 2 8 2 2 2" xfId="10172"/>
    <cellStyle name="Comma 5 2 8 2 3" xfId="7524"/>
    <cellStyle name="Comma 5 2 8 3" xfId="4829"/>
    <cellStyle name="Comma 5 2 8 3 2" xfId="10171"/>
    <cellStyle name="Comma 5 2 8 4" xfId="7523"/>
    <cellStyle name="Comma 5 2 9" xfId="2131"/>
    <cellStyle name="Comma 5 2 9 2" xfId="4831"/>
    <cellStyle name="Comma 5 2 9 2 2" xfId="10173"/>
    <cellStyle name="Comma 5 2 9 3" xfId="7525"/>
    <cellStyle name="Comma 5 20" xfId="322"/>
    <cellStyle name="Comma 5 3" xfId="2132"/>
    <cellStyle name="Comma 5 3 10" xfId="2133"/>
    <cellStyle name="Comma 5 3 10 2" xfId="4833"/>
    <cellStyle name="Comma 5 3 10 2 2" xfId="10175"/>
    <cellStyle name="Comma 5 3 10 3" xfId="7527"/>
    <cellStyle name="Comma 5 3 11" xfId="4832"/>
    <cellStyle name="Comma 5 3 11 2" xfId="10174"/>
    <cellStyle name="Comma 5 3 12" xfId="7526"/>
    <cellStyle name="Comma 5 3 2" xfId="2134"/>
    <cellStyle name="Comma 5 3 2 10" xfId="4834"/>
    <cellStyle name="Comma 5 3 2 10 2" xfId="10176"/>
    <cellStyle name="Comma 5 3 2 11" xfId="7528"/>
    <cellStyle name="Comma 5 3 2 2" xfId="2135"/>
    <cellStyle name="Comma 5 3 2 2 2" xfId="2136"/>
    <cellStyle name="Comma 5 3 2 2 2 2" xfId="2137"/>
    <cellStyle name="Comma 5 3 2 2 2 2 2" xfId="4837"/>
    <cellStyle name="Comma 5 3 2 2 2 2 2 2" xfId="10179"/>
    <cellStyle name="Comma 5 3 2 2 2 2 3" xfId="7531"/>
    <cellStyle name="Comma 5 3 2 2 2 3" xfId="4836"/>
    <cellStyle name="Comma 5 3 2 2 2 3 2" xfId="10178"/>
    <cellStyle name="Comma 5 3 2 2 2 4" xfId="7530"/>
    <cellStyle name="Comma 5 3 2 2 3" xfId="2138"/>
    <cellStyle name="Comma 5 3 2 2 3 2" xfId="4838"/>
    <cellStyle name="Comma 5 3 2 2 3 2 2" xfId="10180"/>
    <cellStyle name="Comma 5 3 2 2 3 3" xfId="7532"/>
    <cellStyle name="Comma 5 3 2 2 4" xfId="2139"/>
    <cellStyle name="Comma 5 3 2 2 4 2" xfId="4839"/>
    <cellStyle name="Comma 5 3 2 2 4 2 2" xfId="10181"/>
    <cellStyle name="Comma 5 3 2 2 4 3" xfId="7533"/>
    <cellStyle name="Comma 5 3 2 2 5" xfId="4835"/>
    <cellStyle name="Comma 5 3 2 2 5 2" xfId="10177"/>
    <cellStyle name="Comma 5 3 2 2 6" xfId="7529"/>
    <cellStyle name="Comma 5 3 2 3" xfId="2140"/>
    <cellStyle name="Comma 5 3 2 3 2" xfId="2141"/>
    <cellStyle name="Comma 5 3 2 3 2 2" xfId="2142"/>
    <cellStyle name="Comma 5 3 2 3 2 2 2" xfId="4842"/>
    <cellStyle name="Comma 5 3 2 3 2 2 2 2" xfId="10184"/>
    <cellStyle name="Comma 5 3 2 3 2 2 3" xfId="7536"/>
    <cellStyle name="Comma 5 3 2 3 2 3" xfId="4841"/>
    <cellStyle name="Comma 5 3 2 3 2 3 2" xfId="10183"/>
    <cellStyle name="Comma 5 3 2 3 2 4" xfId="7535"/>
    <cellStyle name="Comma 5 3 2 3 3" xfId="2143"/>
    <cellStyle name="Comma 5 3 2 3 3 2" xfId="4843"/>
    <cellStyle name="Comma 5 3 2 3 3 2 2" xfId="10185"/>
    <cellStyle name="Comma 5 3 2 3 3 3" xfId="7537"/>
    <cellStyle name="Comma 5 3 2 3 4" xfId="2144"/>
    <cellStyle name="Comma 5 3 2 3 4 2" xfId="4844"/>
    <cellStyle name="Comma 5 3 2 3 4 2 2" xfId="10186"/>
    <cellStyle name="Comma 5 3 2 3 4 3" xfId="7538"/>
    <cellStyle name="Comma 5 3 2 3 5" xfId="4840"/>
    <cellStyle name="Comma 5 3 2 3 5 2" xfId="10182"/>
    <cellStyle name="Comma 5 3 2 3 6" xfId="7534"/>
    <cellStyle name="Comma 5 3 2 4" xfId="2145"/>
    <cellStyle name="Comma 5 3 2 4 2" xfId="2146"/>
    <cellStyle name="Comma 5 3 2 4 2 2" xfId="2147"/>
    <cellStyle name="Comma 5 3 2 4 2 2 2" xfId="4847"/>
    <cellStyle name="Comma 5 3 2 4 2 2 2 2" xfId="10189"/>
    <cellStyle name="Comma 5 3 2 4 2 2 3" xfId="7541"/>
    <cellStyle name="Comma 5 3 2 4 2 3" xfId="4846"/>
    <cellStyle name="Comma 5 3 2 4 2 3 2" xfId="10188"/>
    <cellStyle name="Comma 5 3 2 4 2 4" xfId="7540"/>
    <cellStyle name="Comma 5 3 2 4 3" xfId="2148"/>
    <cellStyle name="Comma 5 3 2 4 3 2" xfId="4848"/>
    <cellStyle name="Comma 5 3 2 4 3 2 2" xfId="10190"/>
    <cellStyle name="Comma 5 3 2 4 3 3" xfId="7542"/>
    <cellStyle name="Comma 5 3 2 4 4" xfId="2149"/>
    <cellStyle name="Comma 5 3 2 4 4 2" xfId="4849"/>
    <cellStyle name="Comma 5 3 2 4 4 2 2" xfId="10191"/>
    <cellStyle name="Comma 5 3 2 4 4 3" xfId="7543"/>
    <cellStyle name="Comma 5 3 2 4 5" xfId="4845"/>
    <cellStyle name="Comma 5 3 2 4 5 2" xfId="10187"/>
    <cellStyle name="Comma 5 3 2 4 6" xfId="7539"/>
    <cellStyle name="Comma 5 3 2 5" xfId="2150"/>
    <cellStyle name="Comma 5 3 2 5 2" xfId="2151"/>
    <cellStyle name="Comma 5 3 2 5 2 2" xfId="2152"/>
    <cellStyle name="Comma 5 3 2 5 2 2 2" xfId="4852"/>
    <cellStyle name="Comma 5 3 2 5 2 2 2 2" xfId="10194"/>
    <cellStyle name="Comma 5 3 2 5 2 2 3" xfId="7546"/>
    <cellStyle name="Comma 5 3 2 5 2 3" xfId="4851"/>
    <cellStyle name="Comma 5 3 2 5 2 3 2" xfId="10193"/>
    <cellStyle name="Comma 5 3 2 5 2 4" xfId="7545"/>
    <cellStyle name="Comma 5 3 2 5 3" xfId="2153"/>
    <cellStyle name="Comma 5 3 2 5 3 2" xfId="4853"/>
    <cellStyle name="Comma 5 3 2 5 3 2 2" xfId="10195"/>
    <cellStyle name="Comma 5 3 2 5 3 3" xfId="7547"/>
    <cellStyle name="Comma 5 3 2 5 4" xfId="2154"/>
    <cellStyle name="Comma 5 3 2 5 4 2" xfId="4854"/>
    <cellStyle name="Comma 5 3 2 5 4 2 2" xfId="10196"/>
    <cellStyle name="Comma 5 3 2 5 4 3" xfId="7548"/>
    <cellStyle name="Comma 5 3 2 5 5" xfId="4850"/>
    <cellStyle name="Comma 5 3 2 5 5 2" xfId="10192"/>
    <cellStyle name="Comma 5 3 2 5 6" xfId="7544"/>
    <cellStyle name="Comma 5 3 2 6" xfId="2155"/>
    <cellStyle name="Comma 5 3 2 6 2" xfId="2156"/>
    <cellStyle name="Comma 5 3 2 6 2 2" xfId="4856"/>
    <cellStyle name="Comma 5 3 2 6 2 2 2" xfId="10198"/>
    <cellStyle name="Comma 5 3 2 6 2 3" xfId="7550"/>
    <cellStyle name="Comma 5 3 2 6 3" xfId="2157"/>
    <cellStyle name="Comma 5 3 2 6 3 2" xfId="4857"/>
    <cellStyle name="Comma 5 3 2 6 3 2 2" xfId="10199"/>
    <cellStyle name="Comma 5 3 2 6 3 3" xfId="7551"/>
    <cellStyle name="Comma 5 3 2 6 4" xfId="4855"/>
    <cellStyle name="Comma 5 3 2 6 4 2" xfId="10197"/>
    <cellStyle name="Comma 5 3 2 6 5" xfId="7549"/>
    <cellStyle name="Comma 5 3 2 7" xfId="2158"/>
    <cellStyle name="Comma 5 3 2 7 2" xfId="2159"/>
    <cellStyle name="Comma 5 3 2 7 2 2" xfId="4859"/>
    <cellStyle name="Comma 5 3 2 7 2 2 2" xfId="10201"/>
    <cellStyle name="Comma 5 3 2 7 2 3" xfId="7553"/>
    <cellStyle name="Comma 5 3 2 7 3" xfId="4858"/>
    <cellStyle name="Comma 5 3 2 7 3 2" xfId="10200"/>
    <cellStyle name="Comma 5 3 2 7 4" xfId="7552"/>
    <cellStyle name="Comma 5 3 2 8" xfId="2160"/>
    <cellStyle name="Comma 5 3 2 8 2" xfId="4860"/>
    <cellStyle name="Comma 5 3 2 8 2 2" xfId="10202"/>
    <cellStyle name="Comma 5 3 2 8 3" xfId="7554"/>
    <cellStyle name="Comma 5 3 2 9" xfId="2161"/>
    <cellStyle name="Comma 5 3 2 9 2" xfId="4861"/>
    <cellStyle name="Comma 5 3 2 9 2 2" xfId="10203"/>
    <cellStyle name="Comma 5 3 2 9 3" xfId="7555"/>
    <cellStyle name="Comma 5 3 3" xfId="2162"/>
    <cellStyle name="Comma 5 3 3 2" xfId="2163"/>
    <cellStyle name="Comma 5 3 3 2 2" xfId="2164"/>
    <cellStyle name="Comma 5 3 3 2 2 2" xfId="4864"/>
    <cellStyle name="Comma 5 3 3 2 2 2 2" xfId="10206"/>
    <cellStyle name="Comma 5 3 3 2 2 3" xfId="7558"/>
    <cellStyle name="Comma 5 3 3 2 3" xfId="4863"/>
    <cellStyle name="Comma 5 3 3 2 3 2" xfId="10205"/>
    <cellStyle name="Comma 5 3 3 2 4" xfId="7557"/>
    <cellStyle name="Comma 5 3 3 3" xfId="2165"/>
    <cellStyle name="Comma 5 3 3 3 2" xfId="4865"/>
    <cellStyle name="Comma 5 3 3 3 2 2" xfId="10207"/>
    <cellStyle name="Comma 5 3 3 3 3" xfId="7559"/>
    <cellStyle name="Comma 5 3 3 4" xfId="2166"/>
    <cellStyle name="Comma 5 3 3 4 2" xfId="4866"/>
    <cellStyle name="Comma 5 3 3 4 2 2" xfId="10208"/>
    <cellStyle name="Comma 5 3 3 4 3" xfId="7560"/>
    <cellStyle name="Comma 5 3 3 5" xfId="4862"/>
    <cellStyle name="Comma 5 3 3 5 2" xfId="10204"/>
    <cellStyle name="Comma 5 3 3 6" xfId="7556"/>
    <cellStyle name="Comma 5 3 4" xfId="2167"/>
    <cellStyle name="Comma 5 3 4 2" xfId="2168"/>
    <cellStyle name="Comma 5 3 4 2 2" xfId="2169"/>
    <cellStyle name="Comma 5 3 4 2 2 2" xfId="4869"/>
    <cellStyle name="Comma 5 3 4 2 2 2 2" xfId="10211"/>
    <cellStyle name="Comma 5 3 4 2 2 3" xfId="7563"/>
    <cellStyle name="Comma 5 3 4 2 3" xfId="4868"/>
    <cellStyle name="Comma 5 3 4 2 3 2" xfId="10210"/>
    <cellStyle name="Comma 5 3 4 2 4" xfId="7562"/>
    <cellStyle name="Comma 5 3 4 3" xfId="2170"/>
    <cellStyle name="Comma 5 3 4 3 2" xfId="4870"/>
    <cellStyle name="Comma 5 3 4 3 2 2" xfId="10212"/>
    <cellStyle name="Comma 5 3 4 3 3" xfId="7564"/>
    <cellStyle name="Comma 5 3 4 4" xfId="2171"/>
    <cellStyle name="Comma 5 3 4 4 2" xfId="4871"/>
    <cellStyle name="Comma 5 3 4 4 2 2" xfId="10213"/>
    <cellStyle name="Comma 5 3 4 4 3" xfId="7565"/>
    <cellStyle name="Comma 5 3 4 5" xfId="4867"/>
    <cellStyle name="Comma 5 3 4 5 2" xfId="10209"/>
    <cellStyle name="Comma 5 3 4 6" xfId="7561"/>
    <cellStyle name="Comma 5 3 5" xfId="2172"/>
    <cellStyle name="Comma 5 3 5 2" xfId="2173"/>
    <cellStyle name="Comma 5 3 5 2 2" xfId="2174"/>
    <cellStyle name="Comma 5 3 5 2 2 2" xfId="4874"/>
    <cellStyle name="Comma 5 3 5 2 2 2 2" xfId="10216"/>
    <cellStyle name="Comma 5 3 5 2 2 3" xfId="7568"/>
    <cellStyle name="Comma 5 3 5 2 3" xfId="4873"/>
    <cellStyle name="Comma 5 3 5 2 3 2" xfId="10215"/>
    <cellStyle name="Comma 5 3 5 2 4" xfId="7567"/>
    <cellStyle name="Comma 5 3 5 3" xfId="2175"/>
    <cellStyle name="Comma 5 3 5 3 2" xfId="4875"/>
    <cellStyle name="Comma 5 3 5 3 2 2" xfId="10217"/>
    <cellStyle name="Comma 5 3 5 3 3" xfId="7569"/>
    <cellStyle name="Comma 5 3 5 4" xfId="2176"/>
    <cellStyle name="Comma 5 3 5 4 2" xfId="4876"/>
    <cellStyle name="Comma 5 3 5 4 2 2" xfId="10218"/>
    <cellStyle name="Comma 5 3 5 4 3" xfId="7570"/>
    <cellStyle name="Comma 5 3 5 5" xfId="4872"/>
    <cellStyle name="Comma 5 3 5 5 2" xfId="10214"/>
    <cellStyle name="Comma 5 3 5 6" xfId="7566"/>
    <cellStyle name="Comma 5 3 6" xfId="2177"/>
    <cellStyle name="Comma 5 3 6 2" xfId="2178"/>
    <cellStyle name="Comma 5 3 6 2 2" xfId="2179"/>
    <cellStyle name="Comma 5 3 6 2 2 2" xfId="4879"/>
    <cellStyle name="Comma 5 3 6 2 2 2 2" xfId="10221"/>
    <cellStyle name="Comma 5 3 6 2 2 3" xfId="7573"/>
    <cellStyle name="Comma 5 3 6 2 3" xfId="4878"/>
    <cellStyle name="Comma 5 3 6 2 3 2" xfId="10220"/>
    <cellStyle name="Comma 5 3 6 2 4" xfId="7572"/>
    <cellStyle name="Comma 5 3 6 3" xfId="2180"/>
    <cellStyle name="Comma 5 3 6 3 2" xfId="4880"/>
    <cellStyle name="Comma 5 3 6 3 2 2" xfId="10222"/>
    <cellStyle name="Comma 5 3 6 3 3" xfId="7574"/>
    <cellStyle name="Comma 5 3 6 4" xfId="2181"/>
    <cellStyle name="Comma 5 3 6 4 2" xfId="4881"/>
    <cellStyle name="Comma 5 3 6 4 2 2" xfId="10223"/>
    <cellStyle name="Comma 5 3 6 4 3" xfId="7575"/>
    <cellStyle name="Comma 5 3 6 5" xfId="4877"/>
    <cellStyle name="Comma 5 3 6 5 2" xfId="10219"/>
    <cellStyle name="Comma 5 3 6 6" xfId="7571"/>
    <cellStyle name="Comma 5 3 7" xfId="2182"/>
    <cellStyle name="Comma 5 3 7 2" xfId="2183"/>
    <cellStyle name="Comma 5 3 7 2 2" xfId="4883"/>
    <cellStyle name="Comma 5 3 7 2 2 2" xfId="10225"/>
    <cellStyle name="Comma 5 3 7 2 3" xfId="7577"/>
    <cellStyle name="Comma 5 3 7 3" xfId="2184"/>
    <cellStyle name="Comma 5 3 7 3 2" xfId="4884"/>
    <cellStyle name="Comma 5 3 7 3 2 2" xfId="10226"/>
    <cellStyle name="Comma 5 3 7 3 3" xfId="7578"/>
    <cellStyle name="Comma 5 3 7 4" xfId="4882"/>
    <cellStyle name="Comma 5 3 7 4 2" xfId="10224"/>
    <cellStyle name="Comma 5 3 7 5" xfId="7576"/>
    <cellStyle name="Comma 5 3 8" xfId="2185"/>
    <cellStyle name="Comma 5 3 8 2" xfId="2186"/>
    <cellStyle name="Comma 5 3 8 2 2" xfId="4886"/>
    <cellStyle name="Comma 5 3 8 2 2 2" xfId="10228"/>
    <cellStyle name="Comma 5 3 8 2 3" xfId="7580"/>
    <cellStyle name="Comma 5 3 8 3" xfId="4885"/>
    <cellStyle name="Comma 5 3 8 3 2" xfId="10227"/>
    <cellStyle name="Comma 5 3 8 4" xfId="7579"/>
    <cellStyle name="Comma 5 3 9" xfId="2187"/>
    <cellStyle name="Comma 5 3 9 2" xfId="4887"/>
    <cellStyle name="Comma 5 3 9 2 2" xfId="10229"/>
    <cellStyle name="Comma 5 3 9 3" xfId="7581"/>
    <cellStyle name="Comma 5 4" xfId="2188"/>
    <cellStyle name="Comma 5 4 10" xfId="2189"/>
    <cellStyle name="Comma 5 4 10 2" xfId="4889"/>
    <cellStyle name="Comma 5 4 10 2 2" xfId="10231"/>
    <cellStyle name="Comma 5 4 10 3" xfId="7583"/>
    <cellStyle name="Comma 5 4 11" xfId="4888"/>
    <cellStyle name="Comma 5 4 11 2" xfId="10230"/>
    <cellStyle name="Comma 5 4 12" xfId="7582"/>
    <cellStyle name="Comma 5 4 2" xfId="2190"/>
    <cellStyle name="Comma 5 4 2 10" xfId="4890"/>
    <cellStyle name="Comma 5 4 2 10 2" xfId="10232"/>
    <cellStyle name="Comma 5 4 2 11" xfId="7584"/>
    <cellStyle name="Comma 5 4 2 2" xfId="2191"/>
    <cellStyle name="Comma 5 4 2 2 2" xfId="2192"/>
    <cellStyle name="Comma 5 4 2 2 2 2" xfId="2193"/>
    <cellStyle name="Comma 5 4 2 2 2 2 2" xfId="4893"/>
    <cellStyle name="Comma 5 4 2 2 2 2 2 2" xfId="10235"/>
    <cellStyle name="Comma 5 4 2 2 2 2 3" xfId="7587"/>
    <cellStyle name="Comma 5 4 2 2 2 3" xfId="4892"/>
    <cellStyle name="Comma 5 4 2 2 2 3 2" xfId="10234"/>
    <cellStyle name="Comma 5 4 2 2 2 4" xfId="7586"/>
    <cellStyle name="Comma 5 4 2 2 3" xfId="2194"/>
    <cellStyle name="Comma 5 4 2 2 3 2" xfId="4894"/>
    <cellStyle name="Comma 5 4 2 2 3 2 2" xfId="10236"/>
    <cellStyle name="Comma 5 4 2 2 3 3" xfId="7588"/>
    <cellStyle name="Comma 5 4 2 2 4" xfId="2195"/>
    <cellStyle name="Comma 5 4 2 2 4 2" xfId="4895"/>
    <cellStyle name="Comma 5 4 2 2 4 2 2" xfId="10237"/>
    <cellStyle name="Comma 5 4 2 2 4 3" xfId="7589"/>
    <cellStyle name="Comma 5 4 2 2 5" xfId="4891"/>
    <cellStyle name="Comma 5 4 2 2 5 2" xfId="10233"/>
    <cellStyle name="Comma 5 4 2 2 6" xfId="7585"/>
    <cellStyle name="Comma 5 4 2 3" xfId="2196"/>
    <cellStyle name="Comma 5 4 2 3 2" xfId="2197"/>
    <cellStyle name="Comma 5 4 2 3 2 2" xfId="2198"/>
    <cellStyle name="Comma 5 4 2 3 2 2 2" xfId="4898"/>
    <cellStyle name="Comma 5 4 2 3 2 2 2 2" xfId="10240"/>
    <cellStyle name="Comma 5 4 2 3 2 2 3" xfId="7592"/>
    <cellStyle name="Comma 5 4 2 3 2 3" xfId="4897"/>
    <cellStyle name="Comma 5 4 2 3 2 3 2" xfId="10239"/>
    <cellStyle name="Comma 5 4 2 3 2 4" xfId="7591"/>
    <cellStyle name="Comma 5 4 2 3 3" xfId="2199"/>
    <cellStyle name="Comma 5 4 2 3 3 2" xfId="4899"/>
    <cellStyle name="Comma 5 4 2 3 3 2 2" xfId="10241"/>
    <cellStyle name="Comma 5 4 2 3 3 3" xfId="7593"/>
    <cellStyle name="Comma 5 4 2 3 4" xfId="2200"/>
    <cellStyle name="Comma 5 4 2 3 4 2" xfId="4900"/>
    <cellStyle name="Comma 5 4 2 3 4 2 2" xfId="10242"/>
    <cellStyle name="Comma 5 4 2 3 4 3" xfId="7594"/>
    <cellStyle name="Comma 5 4 2 3 5" xfId="4896"/>
    <cellStyle name="Comma 5 4 2 3 5 2" xfId="10238"/>
    <cellStyle name="Comma 5 4 2 3 6" xfId="7590"/>
    <cellStyle name="Comma 5 4 2 4" xfId="2201"/>
    <cellStyle name="Comma 5 4 2 4 2" xfId="2202"/>
    <cellStyle name="Comma 5 4 2 4 2 2" xfId="2203"/>
    <cellStyle name="Comma 5 4 2 4 2 2 2" xfId="4903"/>
    <cellStyle name="Comma 5 4 2 4 2 2 2 2" xfId="10245"/>
    <cellStyle name="Comma 5 4 2 4 2 2 3" xfId="7597"/>
    <cellStyle name="Comma 5 4 2 4 2 3" xfId="4902"/>
    <cellStyle name="Comma 5 4 2 4 2 3 2" xfId="10244"/>
    <cellStyle name="Comma 5 4 2 4 2 4" xfId="7596"/>
    <cellStyle name="Comma 5 4 2 4 3" xfId="2204"/>
    <cellStyle name="Comma 5 4 2 4 3 2" xfId="4904"/>
    <cellStyle name="Comma 5 4 2 4 3 2 2" xfId="10246"/>
    <cellStyle name="Comma 5 4 2 4 3 3" xfId="7598"/>
    <cellStyle name="Comma 5 4 2 4 4" xfId="2205"/>
    <cellStyle name="Comma 5 4 2 4 4 2" xfId="4905"/>
    <cellStyle name="Comma 5 4 2 4 4 2 2" xfId="10247"/>
    <cellStyle name="Comma 5 4 2 4 4 3" xfId="7599"/>
    <cellStyle name="Comma 5 4 2 4 5" xfId="4901"/>
    <cellStyle name="Comma 5 4 2 4 5 2" xfId="10243"/>
    <cellStyle name="Comma 5 4 2 4 6" xfId="7595"/>
    <cellStyle name="Comma 5 4 2 5" xfId="2206"/>
    <cellStyle name="Comma 5 4 2 5 2" xfId="2207"/>
    <cellStyle name="Comma 5 4 2 5 2 2" xfId="2208"/>
    <cellStyle name="Comma 5 4 2 5 2 2 2" xfId="4908"/>
    <cellStyle name="Comma 5 4 2 5 2 2 2 2" xfId="10250"/>
    <cellStyle name="Comma 5 4 2 5 2 2 3" xfId="7602"/>
    <cellStyle name="Comma 5 4 2 5 2 3" xfId="4907"/>
    <cellStyle name="Comma 5 4 2 5 2 3 2" xfId="10249"/>
    <cellStyle name="Comma 5 4 2 5 2 4" xfId="7601"/>
    <cellStyle name="Comma 5 4 2 5 3" xfId="2209"/>
    <cellStyle name="Comma 5 4 2 5 3 2" xfId="4909"/>
    <cellStyle name="Comma 5 4 2 5 3 2 2" xfId="10251"/>
    <cellStyle name="Comma 5 4 2 5 3 3" xfId="7603"/>
    <cellStyle name="Comma 5 4 2 5 4" xfId="2210"/>
    <cellStyle name="Comma 5 4 2 5 4 2" xfId="4910"/>
    <cellStyle name="Comma 5 4 2 5 4 2 2" xfId="10252"/>
    <cellStyle name="Comma 5 4 2 5 4 3" xfId="7604"/>
    <cellStyle name="Comma 5 4 2 5 5" xfId="4906"/>
    <cellStyle name="Comma 5 4 2 5 5 2" xfId="10248"/>
    <cellStyle name="Comma 5 4 2 5 6" xfId="7600"/>
    <cellStyle name="Comma 5 4 2 6" xfId="2211"/>
    <cellStyle name="Comma 5 4 2 6 2" xfId="2212"/>
    <cellStyle name="Comma 5 4 2 6 2 2" xfId="4912"/>
    <cellStyle name="Comma 5 4 2 6 2 2 2" xfId="10254"/>
    <cellStyle name="Comma 5 4 2 6 2 3" xfId="7606"/>
    <cellStyle name="Comma 5 4 2 6 3" xfId="2213"/>
    <cellStyle name="Comma 5 4 2 6 3 2" xfId="4913"/>
    <cellStyle name="Comma 5 4 2 6 3 2 2" xfId="10255"/>
    <cellStyle name="Comma 5 4 2 6 3 3" xfId="7607"/>
    <cellStyle name="Comma 5 4 2 6 4" xfId="4911"/>
    <cellStyle name="Comma 5 4 2 6 4 2" xfId="10253"/>
    <cellStyle name="Comma 5 4 2 6 5" xfId="7605"/>
    <cellStyle name="Comma 5 4 2 7" xfId="2214"/>
    <cellStyle name="Comma 5 4 2 7 2" xfId="2215"/>
    <cellStyle name="Comma 5 4 2 7 2 2" xfId="4915"/>
    <cellStyle name="Comma 5 4 2 7 2 2 2" xfId="10257"/>
    <cellStyle name="Comma 5 4 2 7 2 3" xfId="7609"/>
    <cellStyle name="Comma 5 4 2 7 3" xfId="4914"/>
    <cellStyle name="Comma 5 4 2 7 3 2" xfId="10256"/>
    <cellStyle name="Comma 5 4 2 7 4" xfId="7608"/>
    <cellStyle name="Comma 5 4 2 8" xfId="2216"/>
    <cellStyle name="Comma 5 4 2 8 2" xfId="4916"/>
    <cellStyle name="Comma 5 4 2 8 2 2" xfId="10258"/>
    <cellStyle name="Comma 5 4 2 8 3" xfId="7610"/>
    <cellStyle name="Comma 5 4 2 9" xfId="2217"/>
    <cellStyle name="Comma 5 4 2 9 2" xfId="4917"/>
    <cellStyle name="Comma 5 4 2 9 2 2" xfId="10259"/>
    <cellStyle name="Comma 5 4 2 9 3" xfId="7611"/>
    <cellStyle name="Comma 5 4 3" xfId="2218"/>
    <cellStyle name="Comma 5 4 3 2" xfId="2219"/>
    <cellStyle name="Comma 5 4 3 2 2" xfId="2220"/>
    <cellStyle name="Comma 5 4 3 2 2 2" xfId="4920"/>
    <cellStyle name="Comma 5 4 3 2 2 2 2" xfId="10262"/>
    <cellStyle name="Comma 5 4 3 2 2 3" xfId="7614"/>
    <cellStyle name="Comma 5 4 3 2 3" xfId="4919"/>
    <cellStyle name="Comma 5 4 3 2 3 2" xfId="10261"/>
    <cellStyle name="Comma 5 4 3 2 4" xfId="7613"/>
    <cellStyle name="Comma 5 4 3 3" xfId="2221"/>
    <cellStyle name="Comma 5 4 3 3 2" xfId="4921"/>
    <cellStyle name="Comma 5 4 3 3 2 2" xfId="10263"/>
    <cellStyle name="Comma 5 4 3 3 3" xfId="7615"/>
    <cellStyle name="Comma 5 4 3 4" xfId="2222"/>
    <cellStyle name="Comma 5 4 3 4 2" xfId="4922"/>
    <cellStyle name="Comma 5 4 3 4 2 2" xfId="10264"/>
    <cellStyle name="Comma 5 4 3 4 3" xfId="7616"/>
    <cellStyle name="Comma 5 4 3 5" xfId="4918"/>
    <cellStyle name="Comma 5 4 3 5 2" xfId="10260"/>
    <cellStyle name="Comma 5 4 3 6" xfId="7612"/>
    <cellStyle name="Comma 5 4 4" xfId="2223"/>
    <cellStyle name="Comma 5 4 4 2" xfId="2224"/>
    <cellStyle name="Comma 5 4 4 2 2" xfId="2225"/>
    <cellStyle name="Comma 5 4 4 2 2 2" xfId="4925"/>
    <cellStyle name="Comma 5 4 4 2 2 2 2" xfId="10267"/>
    <cellStyle name="Comma 5 4 4 2 2 3" xfId="7619"/>
    <cellStyle name="Comma 5 4 4 2 3" xfId="4924"/>
    <cellStyle name="Comma 5 4 4 2 3 2" xfId="10266"/>
    <cellStyle name="Comma 5 4 4 2 4" xfId="7618"/>
    <cellStyle name="Comma 5 4 4 3" xfId="2226"/>
    <cellStyle name="Comma 5 4 4 3 2" xfId="4926"/>
    <cellStyle name="Comma 5 4 4 3 2 2" xfId="10268"/>
    <cellStyle name="Comma 5 4 4 3 3" xfId="7620"/>
    <cellStyle name="Comma 5 4 4 4" xfId="2227"/>
    <cellStyle name="Comma 5 4 4 4 2" xfId="4927"/>
    <cellStyle name="Comma 5 4 4 4 2 2" xfId="10269"/>
    <cellStyle name="Comma 5 4 4 4 3" xfId="7621"/>
    <cellStyle name="Comma 5 4 4 5" xfId="4923"/>
    <cellStyle name="Comma 5 4 4 5 2" xfId="10265"/>
    <cellStyle name="Comma 5 4 4 6" xfId="7617"/>
    <cellStyle name="Comma 5 4 5" xfId="2228"/>
    <cellStyle name="Comma 5 4 5 2" xfId="2229"/>
    <cellStyle name="Comma 5 4 5 2 2" xfId="2230"/>
    <cellStyle name="Comma 5 4 5 2 2 2" xfId="4930"/>
    <cellStyle name="Comma 5 4 5 2 2 2 2" xfId="10272"/>
    <cellStyle name="Comma 5 4 5 2 2 3" xfId="7624"/>
    <cellStyle name="Comma 5 4 5 2 3" xfId="4929"/>
    <cellStyle name="Comma 5 4 5 2 3 2" xfId="10271"/>
    <cellStyle name="Comma 5 4 5 2 4" xfId="7623"/>
    <cellStyle name="Comma 5 4 5 3" xfId="2231"/>
    <cellStyle name="Comma 5 4 5 3 2" xfId="4931"/>
    <cellStyle name="Comma 5 4 5 3 2 2" xfId="10273"/>
    <cellStyle name="Comma 5 4 5 3 3" xfId="7625"/>
    <cellStyle name="Comma 5 4 5 4" xfId="2232"/>
    <cellStyle name="Comma 5 4 5 4 2" xfId="4932"/>
    <cellStyle name="Comma 5 4 5 4 2 2" xfId="10274"/>
    <cellStyle name="Comma 5 4 5 4 3" xfId="7626"/>
    <cellStyle name="Comma 5 4 5 5" xfId="4928"/>
    <cellStyle name="Comma 5 4 5 5 2" xfId="10270"/>
    <cellStyle name="Comma 5 4 5 6" xfId="7622"/>
    <cellStyle name="Comma 5 4 6" xfId="2233"/>
    <cellStyle name="Comma 5 4 6 2" xfId="2234"/>
    <cellStyle name="Comma 5 4 6 2 2" xfId="2235"/>
    <cellStyle name="Comma 5 4 6 2 2 2" xfId="4935"/>
    <cellStyle name="Comma 5 4 6 2 2 2 2" xfId="10277"/>
    <cellStyle name="Comma 5 4 6 2 2 3" xfId="7629"/>
    <cellStyle name="Comma 5 4 6 2 3" xfId="4934"/>
    <cellStyle name="Comma 5 4 6 2 3 2" xfId="10276"/>
    <cellStyle name="Comma 5 4 6 2 4" xfId="7628"/>
    <cellStyle name="Comma 5 4 6 3" xfId="2236"/>
    <cellStyle name="Comma 5 4 6 3 2" xfId="4936"/>
    <cellStyle name="Comma 5 4 6 3 2 2" xfId="10278"/>
    <cellStyle name="Comma 5 4 6 3 3" xfId="7630"/>
    <cellStyle name="Comma 5 4 6 4" xfId="2237"/>
    <cellStyle name="Comma 5 4 6 4 2" xfId="4937"/>
    <cellStyle name="Comma 5 4 6 4 2 2" xfId="10279"/>
    <cellStyle name="Comma 5 4 6 4 3" xfId="7631"/>
    <cellStyle name="Comma 5 4 6 5" xfId="4933"/>
    <cellStyle name="Comma 5 4 6 5 2" xfId="10275"/>
    <cellStyle name="Comma 5 4 6 6" xfId="7627"/>
    <cellStyle name="Comma 5 4 7" xfId="2238"/>
    <cellStyle name="Comma 5 4 7 2" xfId="2239"/>
    <cellStyle name="Comma 5 4 7 2 2" xfId="4939"/>
    <cellStyle name="Comma 5 4 7 2 2 2" xfId="10281"/>
    <cellStyle name="Comma 5 4 7 2 3" xfId="7633"/>
    <cellStyle name="Comma 5 4 7 3" xfId="2240"/>
    <cellStyle name="Comma 5 4 7 3 2" xfId="4940"/>
    <cellStyle name="Comma 5 4 7 3 2 2" xfId="10282"/>
    <cellStyle name="Comma 5 4 7 3 3" xfId="7634"/>
    <cellStyle name="Comma 5 4 7 4" xfId="4938"/>
    <cellStyle name="Comma 5 4 7 4 2" xfId="10280"/>
    <cellStyle name="Comma 5 4 7 5" xfId="7632"/>
    <cellStyle name="Comma 5 4 8" xfId="2241"/>
    <cellStyle name="Comma 5 4 8 2" xfId="2242"/>
    <cellStyle name="Comma 5 4 8 2 2" xfId="4942"/>
    <cellStyle name="Comma 5 4 8 2 2 2" xfId="10284"/>
    <cellStyle name="Comma 5 4 8 2 3" xfId="7636"/>
    <cellStyle name="Comma 5 4 8 3" xfId="4941"/>
    <cellStyle name="Comma 5 4 8 3 2" xfId="10283"/>
    <cellStyle name="Comma 5 4 8 4" xfId="7635"/>
    <cellStyle name="Comma 5 4 9" xfId="2243"/>
    <cellStyle name="Comma 5 4 9 2" xfId="4943"/>
    <cellStyle name="Comma 5 4 9 2 2" xfId="10285"/>
    <cellStyle name="Comma 5 4 9 3" xfId="7637"/>
    <cellStyle name="Comma 5 5" xfId="2244"/>
    <cellStyle name="Comma 5 5 10" xfId="4944"/>
    <cellStyle name="Comma 5 5 10 2" xfId="10286"/>
    <cellStyle name="Comma 5 5 11" xfId="7638"/>
    <cellStyle name="Comma 5 5 2" xfId="2245"/>
    <cellStyle name="Comma 5 5 2 2" xfId="2246"/>
    <cellStyle name="Comma 5 5 2 2 2" xfId="2247"/>
    <cellStyle name="Comma 5 5 2 2 2 2" xfId="4947"/>
    <cellStyle name="Comma 5 5 2 2 2 2 2" xfId="10289"/>
    <cellStyle name="Comma 5 5 2 2 2 3" xfId="7641"/>
    <cellStyle name="Comma 5 5 2 2 3" xfId="4946"/>
    <cellStyle name="Comma 5 5 2 2 3 2" xfId="10288"/>
    <cellStyle name="Comma 5 5 2 2 4" xfId="7640"/>
    <cellStyle name="Comma 5 5 2 3" xfId="2248"/>
    <cellStyle name="Comma 5 5 2 3 2" xfId="4948"/>
    <cellStyle name="Comma 5 5 2 3 2 2" xfId="10290"/>
    <cellStyle name="Comma 5 5 2 3 3" xfId="7642"/>
    <cellStyle name="Comma 5 5 2 4" xfId="2249"/>
    <cellStyle name="Comma 5 5 2 4 2" xfId="4949"/>
    <cellStyle name="Comma 5 5 2 4 2 2" xfId="10291"/>
    <cellStyle name="Comma 5 5 2 4 3" xfId="7643"/>
    <cellStyle name="Comma 5 5 2 5" xfId="4945"/>
    <cellStyle name="Comma 5 5 2 5 2" xfId="10287"/>
    <cellStyle name="Comma 5 5 2 6" xfId="7639"/>
    <cellStyle name="Comma 5 5 3" xfId="2250"/>
    <cellStyle name="Comma 5 5 3 2" xfId="2251"/>
    <cellStyle name="Comma 5 5 3 2 2" xfId="2252"/>
    <cellStyle name="Comma 5 5 3 2 2 2" xfId="4952"/>
    <cellStyle name="Comma 5 5 3 2 2 2 2" xfId="10294"/>
    <cellStyle name="Comma 5 5 3 2 2 3" xfId="7646"/>
    <cellStyle name="Comma 5 5 3 2 3" xfId="4951"/>
    <cellStyle name="Comma 5 5 3 2 3 2" xfId="10293"/>
    <cellStyle name="Comma 5 5 3 2 4" xfId="7645"/>
    <cellStyle name="Comma 5 5 3 3" xfId="2253"/>
    <cellStyle name="Comma 5 5 3 3 2" xfId="4953"/>
    <cellStyle name="Comma 5 5 3 3 2 2" xfId="10295"/>
    <cellStyle name="Comma 5 5 3 3 3" xfId="7647"/>
    <cellStyle name="Comma 5 5 3 4" xfId="2254"/>
    <cellStyle name="Comma 5 5 3 4 2" xfId="4954"/>
    <cellStyle name="Comma 5 5 3 4 2 2" xfId="10296"/>
    <cellStyle name="Comma 5 5 3 4 3" xfId="7648"/>
    <cellStyle name="Comma 5 5 3 5" xfId="4950"/>
    <cellStyle name="Comma 5 5 3 5 2" xfId="10292"/>
    <cellStyle name="Comma 5 5 3 6" xfId="7644"/>
    <cellStyle name="Comma 5 5 4" xfId="2255"/>
    <cellStyle name="Comma 5 5 4 2" xfId="2256"/>
    <cellStyle name="Comma 5 5 4 2 2" xfId="2257"/>
    <cellStyle name="Comma 5 5 4 2 2 2" xfId="4957"/>
    <cellStyle name="Comma 5 5 4 2 2 2 2" xfId="10299"/>
    <cellStyle name="Comma 5 5 4 2 2 3" xfId="7651"/>
    <cellStyle name="Comma 5 5 4 2 3" xfId="4956"/>
    <cellStyle name="Comma 5 5 4 2 3 2" xfId="10298"/>
    <cellStyle name="Comma 5 5 4 2 4" xfId="7650"/>
    <cellStyle name="Comma 5 5 4 3" xfId="2258"/>
    <cellStyle name="Comma 5 5 4 3 2" xfId="4958"/>
    <cellStyle name="Comma 5 5 4 3 2 2" xfId="10300"/>
    <cellStyle name="Comma 5 5 4 3 3" xfId="7652"/>
    <cellStyle name="Comma 5 5 4 4" xfId="2259"/>
    <cellStyle name="Comma 5 5 4 4 2" xfId="4959"/>
    <cellStyle name="Comma 5 5 4 4 2 2" xfId="10301"/>
    <cellStyle name="Comma 5 5 4 4 3" xfId="7653"/>
    <cellStyle name="Comma 5 5 4 5" xfId="4955"/>
    <cellStyle name="Comma 5 5 4 5 2" xfId="10297"/>
    <cellStyle name="Comma 5 5 4 6" xfId="7649"/>
    <cellStyle name="Comma 5 5 5" xfId="2260"/>
    <cellStyle name="Comma 5 5 5 2" xfId="2261"/>
    <cellStyle name="Comma 5 5 5 2 2" xfId="2262"/>
    <cellStyle name="Comma 5 5 5 2 2 2" xfId="4962"/>
    <cellStyle name="Comma 5 5 5 2 2 2 2" xfId="10304"/>
    <cellStyle name="Comma 5 5 5 2 2 3" xfId="7656"/>
    <cellStyle name="Comma 5 5 5 2 3" xfId="4961"/>
    <cellStyle name="Comma 5 5 5 2 3 2" xfId="10303"/>
    <cellStyle name="Comma 5 5 5 2 4" xfId="7655"/>
    <cellStyle name="Comma 5 5 5 3" xfId="2263"/>
    <cellStyle name="Comma 5 5 5 3 2" xfId="4963"/>
    <cellStyle name="Comma 5 5 5 3 2 2" xfId="10305"/>
    <cellStyle name="Comma 5 5 5 3 3" xfId="7657"/>
    <cellStyle name="Comma 5 5 5 4" xfId="2264"/>
    <cellStyle name="Comma 5 5 5 4 2" xfId="4964"/>
    <cellStyle name="Comma 5 5 5 4 2 2" xfId="10306"/>
    <cellStyle name="Comma 5 5 5 4 3" xfId="7658"/>
    <cellStyle name="Comma 5 5 5 5" xfId="4960"/>
    <cellStyle name="Comma 5 5 5 5 2" xfId="10302"/>
    <cellStyle name="Comma 5 5 5 6" xfId="7654"/>
    <cellStyle name="Comma 5 5 6" xfId="2265"/>
    <cellStyle name="Comma 5 5 6 2" xfId="2266"/>
    <cellStyle name="Comma 5 5 6 2 2" xfId="4966"/>
    <cellStyle name="Comma 5 5 6 2 2 2" xfId="10308"/>
    <cellStyle name="Comma 5 5 6 2 3" xfId="7660"/>
    <cellStyle name="Comma 5 5 6 3" xfId="2267"/>
    <cellStyle name="Comma 5 5 6 3 2" xfId="4967"/>
    <cellStyle name="Comma 5 5 6 3 2 2" xfId="10309"/>
    <cellStyle name="Comma 5 5 6 3 3" xfId="7661"/>
    <cellStyle name="Comma 5 5 6 4" xfId="4965"/>
    <cellStyle name="Comma 5 5 6 4 2" xfId="10307"/>
    <cellStyle name="Comma 5 5 6 5" xfId="7659"/>
    <cellStyle name="Comma 5 5 7" xfId="2268"/>
    <cellStyle name="Comma 5 5 7 2" xfId="2269"/>
    <cellStyle name="Comma 5 5 7 2 2" xfId="4969"/>
    <cellStyle name="Comma 5 5 7 2 2 2" xfId="10311"/>
    <cellStyle name="Comma 5 5 7 2 3" xfId="7663"/>
    <cellStyle name="Comma 5 5 7 3" xfId="4968"/>
    <cellStyle name="Comma 5 5 7 3 2" xfId="10310"/>
    <cellStyle name="Comma 5 5 7 4" xfId="7662"/>
    <cellStyle name="Comma 5 5 8" xfId="2270"/>
    <cellStyle name="Comma 5 5 8 2" xfId="4970"/>
    <cellStyle name="Comma 5 5 8 2 2" xfId="10312"/>
    <cellStyle name="Comma 5 5 8 3" xfId="7664"/>
    <cellStyle name="Comma 5 5 9" xfId="2271"/>
    <cellStyle name="Comma 5 5 9 2" xfId="4971"/>
    <cellStyle name="Comma 5 5 9 2 2" xfId="10313"/>
    <cellStyle name="Comma 5 5 9 3" xfId="7665"/>
    <cellStyle name="Comma 5 6" xfId="2272"/>
    <cellStyle name="Comma 5 6 2" xfId="2273"/>
    <cellStyle name="Comma 5 6 2 2" xfId="2274"/>
    <cellStyle name="Comma 5 6 2 2 2" xfId="4974"/>
    <cellStyle name="Comma 5 6 2 2 2 2" xfId="10316"/>
    <cellStyle name="Comma 5 6 2 2 3" xfId="7668"/>
    <cellStyle name="Comma 5 6 2 3" xfId="4973"/>
    <cellStyle name="Comma 5 6 2 3 2" xfId="10315"/>
    <cellStyle name="Comma 5 6 2 4" xfId="7667"/>
    <cellStyle name="Comma 5 6 3" xfId="2275"/>
    <cellStyle name="Comma 5 6 3 2" xfId="4975"/>
    <cellStyle name="Comma 5 6 3 2 2" xfId="10317"/>
    <cellStyle name="Comma 5 6 3 3" xfId="7669"/>
    <cellStyle name="Comma 5 6 4" xfId="2276"/>
    <cellStyle name="Comma 5 6 4 2" xfId="4976"/>
    <cellStyle name="Comma 5 6 4 2 2" xfId="10318"/>
    <cellStyle name="Comma 5 6 4 3" xfId="7670"/>
    <cellStyle name="Comma 5 6 5" xfId="4972"/>
    <cellStyle name="Comma 5 6 5 2" xfId="10314"/>
    <cellStyle name="Comma 5 6 6" xfId="7666"/>
    <cellStyle name="Comma 5 7" xfId="2277"/>
    <cellStyle name="Comma 5 7 2" xfId="2278"/>
    <cellStyle name="Comma 5 7 2 2" xfId="2279"/>
    <cellStyle name="Comma 5 7 2 2 2" xfId="4979"/>
    <cellStyle name="Comma 5 7 2 2 2 2" xfId="10321"/>
    <cellStyle name="Comma 5 7 2 2 3" xfId="7673"/>
    <cellStyle name="Comma 5 7 2 3" xfId="4978"/>
    <cellStyle name="Comma 5 7 2 3 2" xfId="10320"/>
    <cellStyle name="Comma 5 7 2 4" xfId="7672"/>
    <cellStyle name="Comma 5 7 3" xfId="2280"/>
    <cellStyle name="Comma 5 7 3 2" xfId="4980"/>
    <cellStyle name="Comma 5 7 3 2 2" xfId="10322"/>
    <cellStyle name="Comma 5 7 3 3" xfId="7674"/>
    <cellStyle name="Comma 5 7 4" xfId="2281"/>
    <cellStyle name="Comma 5 7 4 2" xfId="4981"/>
    <cellStyle name="Comma 5 7 4 2 2" xfId="10323"/>
    <cellStyle name="Comma 5 7 4 3" xfId="7675"/>
    <cellStyle name="Comma 5 7 5" xfId="4977"/>
    <cellStyle name="Comma 5 7 5 2" xfId="10319"/>
    <cellStyle name="Comma 5 7 6" xfId="7671"/>
    <cellStyle name="Comma 5 8" xfId="2282"/>
    <cellStyle name="Comma 5 8 2" xfId="2283"/>
    <cellStyle name="Comma 5 8 2 2" xfId="2284"/>
    <cellStyle name="Comma 5 8 2 2 2" xfId="4984"/>
    <cellStyle name="Comma 5 8 2 2 2 2" xfId="10326"/>
    <cellStyle name="Comma 5 8 2 2 3" xfId="7678"/>
    <cellStyle name="Comma 5 8 2 3" xfId="4983"/>
    <cellStyle name="Comma 5 8 2 3 2" xfId="10325"/>
    <cellStyle name="Comma 5 8 2 4" xfId="7677"/>
    <cellStyle name="Comma 5 8 3" xfId="2285"/>
    <cellStyle name="Comma 5 8 3 2" xfId="4985"/>
    <cellStyle name="Comma 5 8 3 2 2" xfId="10327"/>
    <cellStyle name="Comma 5 8 3 3" xfId="7679"/>
    <cellStyle name="Comma 5 8 4" xfId="2286"/>
    <cellStyle name="Comma 5 8 4 2" xfId="4986"/>
    <cellStyle name="Comma 5 8 4 2 2" xfId="10328"/>
    <cellStyle name="Comma 5 8 4 3" xfId="7680"/>
    <cellStyle name="Comma 5 8 5" xfId="4982"/>
    <cellStyle name="Comma 5 8 5 2" xfId="10324"/>
    <cellStyle name="Comma 5 8 6" xfId="7676"/>
    <cellStyle name="Comma 5 9" xfId="2287"/>
    <cellStyle name="Comma 5 9 2" xfId="2288"/>
    <cellStyle name="Comma 5 9 2 2" xfId="2289"/>
    <cellStyle name="Comma 5 9 2 2 2" xfId="4989"/>
    <cellStyle name="Comma 5 9 2 2 2 2" xfId="10331"/>
    <cellStyle name="Comma 5 9 2 2 3" xfId="7683"/>
    <cellStyle name="Comma 5 9 2 3" xfId="4988"/>
    <cellStyle name="Comma 5 9 2 3 2" xfId="10330"/>
    <cellStyle name="Comma 5 9 2 4" xfId="7682"/>
    <cellStyle name="Comma 5 9 3" xfId="2290"/>
    <cellStyle name="Comma 5 9 3 2" xfId="4990"/>
    <cellStyle name="Comma 5 9 3 2 2" xfId="10332"/>
    <cellStyle name="Comma 5 9 3 3" xfId="7684"/>
    <cellStyle name="Comma 5 9 4" xfId="2291"/>
    <cellStyle name="Comma 5 9 4 2" xfId="4991"/>
    <cellStyle name="Comma 5 9 4 2 2" xfId="10333"/>
    <cellStyle name="Comma 5 9 4 3" xfId="7685"/>
    <cellStyle name="Comma 5 9 5" xfId="4987"/>
    <cellStyle name="Comma 5 9 5 2" xfId="10329"/>
    <cellStyle name="Comma 5 9 6" xfId="7681"/>
    <cellStyle name="Comma 6" xfId="124"/>
    <cellStyle name="Comma 6 10" xfId="2293"/>
    <cellStyle name="Comma 6 10 2" xfId="2294"/>
    <cellStyle name="Comma 6 10 2 2" xfId="4994"/>
    <cellStyle name="Comma 6 10 2 2 2" xfId="10336"/>
    <cellStyle name="Comma 6 10 2 3" xfId="7688"/>
    <cellStyle name="Comma 6 10 3" xfId="2295"/>
    <cellStyle name="Comma 6 10 3 2" xfId="4995"/>
    <cellStyle name="Comma 6 10 3 2 2" xfId="10337"/>
    <cellStyle name="Comma 6 10 3 3" xfId="7689"/>
    <cellStyle name="Comma 6 10 4" xfId="4993"/>
    <cellStyle name="Comma 6 10 4 2" xfId="10335"/>
    <cellStyle name="Comma 6 10 5" xfId="7687"/>
    <cellStyle name="Comma 6 11" xfId="2296"/>
    <cellStyle name="Comma 6 11 2" xfId="2297"/>
    <cellStyle name="Comma 6 11 2 2" xfId="4997"/>
    <cellStyle name="Comma 6 11 2 2 2" xfId="10339"/>
    <cellStyle name="Comma 6 11 2 3" xfId="7691"/>
    <cellStyle name="Comma 6 11 3" xfId="4996"/>
    <cellStyle name="Comma 6 11 3 2" xfId="10338"/>
    <cellStyle name="Comma 6 11 4" xfId="7690"/>
    <cellStyle name="Comma 6 12" xfId="2298"/>
    <cellStyle name="Comma 6 12 2" xfId="4998"/>
    <cellStyle name="Comma 6 12 2 2" xfId="10340"/>
    <cellStyle name="Comma 6 12 3" xfId="7692"/>
    <cellStyle name="Comma 6 13" xfId="2299"/>
    <cellStyle name="Comma 6 13 2" xfId="4999"/>
    <cellStyle name="Comma 6 13 2 2" xfId="10341"/>
    <cellStyle name="Comma 6 13 3" xfId="7693"/>
    <cellStyle name="Comma 6 14" xfId="4992"/>
    <cellStyle name="Comma 6 14 2" xfId="10334"/>
    <cellStyle name="Comma 6 15" xfId="7686"/>
    <cellStyle name="Comma 6 16" xfId="10959"/>
    <cellStyle name="Comma 6 17" xfId="11026"/>
    <cellStyle name="Comma 6 18" xfId="2292"/>
    <cellStyle name="Comma 6 2" xfId="2300"/>
    <cellStyle name="Comma 6 2 10" xfId="2301"/>
    <cellStyle name="Comma 6 2 10 2" xfId="5001"/>
    <cellStyle name="Comma 6 2 10 2 2" xfId="10343"/>
    <cellStyle name="Comma 6 2 10 3" xfId="7695"/>
    <cellStyle name="Comma 6 2 11" xfId="5000"/>
    <cellStyle name="Comma 6 2 11 2" xfId="10342"/>
    <cellStyle name="Comma 6 2 12" xfId="7694"/>
    <cellStyle name="Comma 6 2 2" xfId="2302"/>
    <cellStyle name="Comma 6 2 2 10" xfId="5002"/>
    <cellStyle name="Comma 6 2 2 10 2" xfId="10344"/>
    <cellStyle name="Comma 6 2 2 11" xfId="7696"/>
    <cellStyle name="Comma 6 2 2 2" xfId="2303"/>
    <cellStyle name="Comma 6 2 2 2 2" xfId="2304"/>
    <cellStyle name="Comma 6 2 2 2 2 2" xfId="2305"/>
    <cellStyle name="Comma 6 2 2 2 2 2 2" xfId="5005"/>
    <cellStyle name="Comma 6 2 2 2 2 2 2 2" xfId="10347"/>
    <cellStyle name="Comma 6 2 2 2 2 2 3" xfId="7699"/>
    <cellStyle name="Comma 6 2 2 2 2 3" xfId="5004"/>
    <cellStyle name="Comma 6 2 2 2 2 3 2" xfId="10346"/>
    <cellStyle name="Comma 6 2 2 2 2 4" xfId="7698"/>
    <cellStyle name="Comma 6 2 2 2 3" xfId="2306"/>
    <cellStyle name="Comma 6 2 2 2 3 2" xfId="5006"/>
    <cellStyle name="Comma 6 2 2 2 3 2 2" xfId="10348"/>
    <cellStyle name="Comma 6 2 2 2 3 3" xfId="7700"/>
    <cellStyle name="Comma 6 2 2 2 4" xfId="2307"/>
    <cellStyle name="Comma 6 2 2 2 4 2" xfId="5007"/>
    <cellStyle name="Comma 6 2 2 2 4 2 2" xfId="10349"/>
    <cellStyle name="Comma 6 2 2 2 4 3" xfId="7701"/>
    <cellStyle name="Comma 6 2 2 2 5" xfId="5003"/>
    <cellStyle name="Comma 6 2 2 2 5 2" xfId="10345"/>
    <cellStyle name="Comma 6 2 2 2 6" xfId="7697"/>
    <cellStyle name="Comma 6 2 2 3" xfId="2308"/>
    <cellStyle name="Comma 6 2 2 3 2" xfId="2309"/>
    <cellStyle name="Comma 6 2 2 3 2 2" xfId="2310"/>
    <cellStyle name="Comma 6 2 2 3 2 2 2" xfId="5010"/>
    <cellStyle name="Comma 6 2 2 3 2 2 2 2" xfId="10352"/>
    <cellStyle name="Comma 6 2 2 3 2 2 3" xfId="7704"/>
    <cellStyle name="Comma 6 2 2 3 2 3" xfId="5009"/>
    <cellStyle name="Comma 6 2 2 3 2 3 2" xfId="10351"/>
    <cellStyle name="Comma 6 2 2 3 2 4" xfId="7703"/>
    <cellStyle name="Comma 6 2 2 3 3" xfId="2311"/>
    <cellStyle name="Comma 6 2 2 3 3 2" xfId="5011"/>
    <cellStyle name="Comma 6 2 2 3 3 2 2" xfId="10353"/>
    <cellStyle name="Comma 6 2 2 3 3 3" xfId="7705"/>
    <cellStyle name="Comma 6 2 2 3 4" xfId="2312"/>
    <cellStyle name="Comma 6 2 2 3 4 2" xfId="5012"/>
    <cellStyle name="Comma 6 2 2 3 4 2 2" xfId="10354"/>
    <cellStyle name="Comma 6 2 2 3 4 3" xfId="7706"/>
    <cellStyle name="Comma 6 2 2 3 5" xfId="5008"/>
    <cellStyle name="Comma 6 2 2 3 5 2" xfId="10350"/>
    <cellStyle name="Comma 6 2 2 3 6" xfId="7702"/>
    <cellStyle name="Comma 6 2 2 4" xfId="2313"/>
    <cellStyle name="Comma 6 2 2 4 2" xfId="2314"/>
    <cellStyle name="Comma 6 2 2 4 2 2" xfId="2315"/>
    <cellStyle name="Comma 6 2 2 4 2 2 2" xfId="5015"/>
    <cellStyle name="Comma 6 2 2 4 2 2 2 2" xfId="10357"/>
    <cellStyle name="Comma 6 2 2 4 2 2 3" xfId="7709"/>
    <cellStyle name="Comma 6 2 2 4 2 3" xfId="5014"/>
    <cellStyle name="Comma 6 2 2 4 2 3 2" xfId="10356"/>
    <cellStyle name="Comma 6 2 2 4 2 4" xfId="7708"/>
    <cellStyle name="Comma 6 2 2 4 3" xfId="2316"/>
    <cellStyle name="Comma 6 2 2 4 3 2" xfId="5016"/>
    <cellStyle name="Comma 6 2 2 4 3 2 2" xfId="10358"/>
    <cellStyle name="Comma 6 2 2 4 3 3" xfId="7710"/>
    <cellStyle name="Comma 6 2 2 4 4" xfId="2317"/>
    <cellStyle name="Comma 6 2 2 4 4 2" xfId="5017"/>
    <cellStyle name="Comma 6 2 2 4 4 2 2" xfId="10359"/>
    <cellStyle name="Comma 6 2 2 4 4 3" xfId="7711"/>
    <cellStyle name="Comma 6 2 2 4 5" xfId="5013"/>
    <cellStyle name="Comma 6 2 2 4 5 2" xfId="10355"/>
    <cellStyle name="Comma 6 2 2 4 6" xfId="7707"/>
    <cellStyle name="Comma 6 2 2 5" xfId="2318"/>
    <cellStyle name="Comma 6 2 2 5 2" xfId="2319"/>
    <cellStyle name="Comma 6 2 2 5 2 2" xfId="2320"/>
    <cellStyle name="Comma 6 2 2 5 2 2 2" xfId="5020"/>
    <cellStyle name="Comma 6 2 2 5 2 2 2 2" xfId="10362"/>
    <cellStyle name="Comma 6 2 2 5 2 2 3" xfId="7714"/>
    <cellStyle name="Comma 6 2 2 5 2 3" xfId="5019"/>
    <cellStyle name="Comma 6 2 2 5 2 3 2" xfId="10361"/>
    <cellStyle name="Comma 6 2 2 5 2 4" xfId="7713"/>
    <cellStyle name="Comma 6 2 2 5 3" xfId="2321"/>
    <cellStyle name="Comma 6 2 2 5 3 2" xfId="5021"/>
    <cellStyle name="Comma 6 2 2 5 3 2 2" xfId="10363"/>
    <cellStyle name="Comma 6 2 2 5 3 3" xfId="7715"/>
    <cellStyle name="Comma 6 2 2 5 4" xfId="2322"/>
    <cellStyle name="Comma 6 2 2 5 4 2" xfId="5022"/>
    <cellStyle name="Comma 6 2 2 5 4 2 2" xfId="10364"/>
    <cellStyle name="Comma 6 2 2 5 4 3" xfId="7716"/>
    <cellStyle name="Comma 6 2 2 5 5" xfId="5018"/>
    <cellStyle name="Comma 6 2 2 5 5 2" xfId="10360"/>
    <cellStyle name="Comma 6 2 2 5 6" xfId="7712"/>
    <cellStyle name="Comma 6 2 2 6" xfId="2323"/>
    <cellStyle name="Comma 6 2 2 6 2" xfId="2324"/>
    <cellStyle name="Comma 6 2 2 6 2 2" xfId="5024"/>
    <cellStyle name="Comma 6 2 2 6 2 2 2" xfId="10366"/>
    <cellStyle name="Comma 6 2 2 6 2 3" xfId="7718"/>
    <cellStyle name="Comma 6 2 2 6 3" xfId="2325"/>
    <cellStyle name="Comma 6 2 2 6 3 2" xfId="5025"/>
    <cellStyle name="Comma 6 2 2 6 3 2 2" xfId="10367"/>
    <cellStyle name="Comma 6 2 2 6 3 3" xfId="7719"/>
    <cellStyle name="Comma 6 2 2 6 4" xfId="5023"/>
    <cellStyle name="Comma 6 2 2 6 4 2" xfId="10365"/>
    <cellStyle name="Comma 6 2 2 6 5" xfId="7717"/>
    <cellStyle name="Comma 6 2 2 7" xfId="2326"/>
    <cellStyle name="Comma 6 2 2 7 2" xfId="2327"/>
    <cellStyle name="Comma 6 2 2 7 2 2" xfId="5027"/>
    <cellStyle name="Comma 6 2 2 7 2 2 2" xfId="10369"/>
    <cellStyle name="Comma 6 2 2 7 2 3" xfId="7721"/>
    <cellStyle name="Comma 6 2 2 7 3" xfId="5026"/>
    <cellStyle name="Comma 6 2 2 7 3 2" xfId="10368"/>
    <cellStyle name="Comma 6 2 2 7 4" xfId="7720"/>
    <cellStyle name="Comma 6 2 2 8" xfId="2328"/>
    <cellStyle name="Comma 6 2 2 8 2" xfId="5028"/>
    <cellStyle name="Comma 6 2 2 8 2 2" xfId="10370"/>
    <cellStyle name="Comma 6 2 2 8 3" xfId="7722"/>
    <cellStyle name="Comma 6 2 2 9" xfId="2329"/>
    <cellStyle name="Comma 6 2 2 9 2" xfId="5029"/>
    <cellStyle name="Comma 6 2 2 9 2 2" xfId="10371"/>
    <cellStyle name="Comma 6 2 2 9 3" xfId="7723"/>
    <cellStyle name="Comma 6 2 3" xfId="2330"/>
    <cellStyle name="Comma 6 2 3 2" xfId="2331"/>
    <cellStyle name="Comma 6 2 3 2 2" xfId="2332"/>
    <cellStyle name="Comma 6 2 3 2 2 2" xfId="5032"/>
    <cellStyle name="Comma 6 2 3 2 2 2 2" xfId="10374"/>
    <cellStyle name="Comma 6 2 3 2 2 3" xfId="7726"/>
    <cellStyle name="Comma 6 2 3 2 3" xfId="5031"/>
    <cellStyle name="Comma 6 2 3 2 3 2" xfId="10373"/>
    <cellStyle name="Comma 6 2 3 2 4" xfId="7725"/>
    <cellStyle name="Comma 6 2 3 3" xfId="2333"/>
    <cellStyle name="Comma 6 2 3 3 2" xfId="5033"/>
    <cellStyle name="Comma 6 2 3 3 2 2" xfId="10375"/>
    <cellStyle name="Comma 6 2 3 3 3" xfId="7727"/>
    <cellStyle name="Comma 6 2 3 4" xfId="2334"/>
    <cellStyle name="Comma 6 2 3 4 2" xfId="5034"/>
    <cellStyle name="Comma 6 2 3 4 2 2" xfId="10376"/>
    <cellStyle name="Comma 6 2 3 4 3" xfId="7728"/>
    <cellStyle name="Comma 6 2 3 5" xfId="5030"/>
    <cellStyle name="Comma 6 2 3 5 2" xfId="10372"/>
    <cellStyle name="Comma 6 2 3 6" xfId="7724"/>
    <cellStyle name="Comma 6 2 4" xfId="2335"/>
    <cellStyle name="Comma 6 2 4 2" xfId="2336"/>
    <cellStyle name="Comma 6 2 4 2 2" xfId="2337"/>
    <cellStyle name="Comma 6 2 4 2 2 2" xfId="5037"/>
    <cellStyle name="Comma 6 2 4 2 2 2 2" xfId="10379"/>
    <cellStyle name="Comma 6 2 4 2 2 3" xfId="7731"/>
    <cellStyle name="Comma 6 2 4 2 3" xfId="5036"/>
    <cellStyle name="Comma 6 2 4 2 3 2" xfId="10378"/>
    <cellStyle name="Comma 6 2 4 2 4" xfId="7730"/>
    <cellStyle name="Comma 6 2 4 3" xfId="2338"/>
    <cellStyle name="Comma 6 2 4 3 2" xfId="5038"/>
    <cellStyle name="Comma 6 2 4 3 2 2" xfId="10380"/>
    <cellStyle name="Comma 6 2 4 3 3" xfId="7732"/>
    <cellStyle name="Comma 6 2 4 4" xfId="2339"/>
    <cellStyle name="Comma 6 2 4 4 2" xfId="5039"/>
    <cellStyle name="Comma 6 2 4 4 2 2" xfId="10381"/>
    <cellStyle name="Comma 6 2 4 4 3" xfId="7733"/>
    <cellStyle name="Comma 6 2 4 5" xfId="5035"/>
    <cellStyle name="Comma 6 2 4 5 2" xfId="10377"/>
    <cellStyle name="Comma 6 2 4 6" xfId="7729"/>
    <cellStyle name="Comma 6 2 5" xfId="2340"/>
    <cellStyle name="Comma 6 2 5 2" xfId="2341"/>
    <cellStyle name="Comma 6 2 5 2 2" xfId="2342"/>
    <cellStyle name="Comma 6 2 5 2 2 2" xfId="5042"/>
    <cellStyle name="Comma 6 2 5 2 2 2 2" xfId="10384"/>
    <cellStyle name="Comma 6 2 5 2 2 3" xfId="7736"/>
    <cellStyle name="Comma 6 2 5 2 3" xfId="5041"/>
    <cellStyle name="Comma 6 2 5 2 3 2" xfId="10383"/>
    <cellStyle name="Comma 6 2 5 2 4" xfId="7735"/>
    <cellStyle name="Comma 6 2 5 3" xfId="2343"/>
    <cellStyle name="Comma 6 2 5 3 2" xfId="5043"/>
    <cellStyle name="Comma 6 2 5 3 2 2" xfId="10385"/>
    <cellStyle name="Comma 6 2 5 3 3" xfId="7737"/>
    <cellStyle name="Comma 6 2 5 4" xfId="2344"/>
    <cellStyle name="Comma 6 2 5 4 2" xfId="5044"/>
    <cellStyle name="Comma 6 2 5 4 2 2" xfId="10386"/>
    <cellStyle name="Comma 6 2 5 4 3" xfId="7738"/>
    <cellStyle name="Comma 6 2 5 5" xfId="5040"/>
    <cellStyle name="Comma 6 2 5 5 2" xfId="10382"/>
    <cellStyle name="Comma 6 2 5 6" xfId="7734"/>
    <cellStyle name="Comma 6 2 6" xfId="2345"/>
    <cellStyle name="Comma 6 2 6 2" xfId="2346"/>
    <cellStyle name="Comma 6 2 6 2 2" xfId="2347"/>
    <cellStyle name="Comma 6 2 6 2 2 2" xfId="5047"/>
    <cellStyle name="Comma 6 2 6 2 2 2 2" xfId="10389"/>
    <cellStyle name="Comma 6 2 6 2 2 3" xfId="7741"/>
    <cellStyle name="Comma 6 2 6 2 3" xfId="5046"/>
    <cellStyle name="Comma 6 2 6 2 3 2" xfId="10388"/>
    <cellStyle name="Comma 6 2 6 2 4" xfId="7740"/>
    <cellStyle name="Comma 6 2 6 3" xfId="2348"/>
    <cellStyle name="Comma 6 2 6 3 2" xfId="5048"/>
    <cellStyle name="Comma 6 2 6 3 2 2" xfId="10390"/>
    <cellStyle name="Comma 6 2 6 3 3" xfId="7742"/>
    <cellStyle name="Comma 6 2 6 4" xfId="2349"/>
    <cellStyle name="Comma 6 2 6 4 2" xfId="5049"/>
    <cellStyle name="Comma 6 2 6 4 2 2" xfId="10391"/>
    <cellStyle name="Comma 6 2 6 4 3" xfId="7743"/>
    <cellStyle name="Comma 6 2 6 5" xfId="5045"/>
    <cellStyle name="Comma 6 2 6 5 2" xfId="10387"/>
    <cellStyle name="Comma 6 2 6 6" xfId="7739"/>
    <cellStyle name="Comma 6 2 7" xfId="2350"/>
    <cellStyle name="Comma 6 2 7 2" xfId="2351"/>
    <cellStyle name="Comma 6 2 7 2 2" xfId="5051"/>
    <cellStyle name="Comma 6 2 7 2 2 2" xfId="10393"/>
    <cellStyle name="Comma 6 2 7 2 3" xfId="7745"/>
    <cellStyle name="Comma 6 2 7 3" xfId="2352"/>
    <cellStyle name="Comma 6 2 7 3 2" xfId="5052"/>
    <cellStyle name="Comma 6 2 7 3 2 2" xfId="10394"/>
    <cellStyle name="Comma 6 2 7 3 3" xfId="7746"/>
    <cellStyle name="Comma 6 2 7 4" xfId="5050"/>
    <cellStyle name="Comma 6 2 7 4 2" xfId="10392"/>
    <cellStyle name="Comma 6 2 7 5" xfId="7744"/>
    <cellStyle name="Comma 6 2 8" xfId="2353"/>
    <cellStyle name="Comma 6 2 8 2" xfId="2354"/>
    <cellStyle name="Comma 6 2 8 2 2" xfId="5054"/>
    <cellStyle name="Comma 6 2 8 2 2 2" xfId="10396"/>
    <cellStyle name="Comma 6 2 8 2 3" xfId="7748"/>
    <cellStyle name="Comma 6 2 8 3" xfId="5053"/>
    <cellStyle name="Comma 6 2 8 3 2" xfId="10395"/>
    <cellStyle name="Comma 6 2 8 4" xfId="7747"/>
    <cellStyle name="Comma 6 2 9" xfId="2355"/>
    <cellStyle name="Comma 6 2 9 2" xfId="5055"/>
    <cellStyle name="Comma 6 2 9 2 2" xfId="10397"/>
    <cellStyle name="Comma 6 2 9 3" xfId="7749"/>
    <cellStyle name="Comma 6 3" xfId="2356"/>
    <cellStyle name="Comma 6 3 10" xfId="2357"/>
    <cellStyle name="Comma 6 3 10 2" xfId="5057"/>
    <cellStyle name="Comma 6 3 10 2 2" xfId="10399"/>
    <cellStyle name="Comma 6 3 10 3" xfId="7751"/>
    <cellStyle name="Comma 6 3 11" xfId="5056"/>
    <cellStyle name="Comma 6 3 11 2" xfId="10398"/>
    <cellStyle name="Comma 6 3 12" xfId="7750"/>
    <cellStyle name="Comma 6 3 2" xfId="2358"/>
    <cellStyle name="Comma 6 3 2 10" xfId="5058"/>
    <cellStyle name="Comma 6 3 2 10 2" xfId="10400"/>
    <cellStyle name="Comma 6 3 2 11" xfId="7752"/>
    <cellStyle name="Comma 6 3 2 2" xfId="2359"/>
    <cellStyle name="Comma 6 3 2 2 2" xfId="2360"/>
    <cellStyle name="Comma 6 3 2 2 2 2" xfId="2361"/>
    <cellStyle name="Comma 6 3 2 2 2 2 2" xfId="5061"/>
    <cellStyle name="Comma 6 3 2 2 2 2 2 2" xfId="10403"/>
    <cellStyle name="Comma 6 3 2 2 2 2 3" xfId="7755"/>
    <cellStyle name="Comma 6 3 2 2 2 3" xfId="5060"/>
    <cellStyle name="Comma 6 3 2 2 2 3 2" xfId="10402"/>
    <cellStyle name="Comma 6 3 2 2 2 4" xfId="7754"/>
    <cellStyle name="Comma 6 3 2 2 3" xfId="2362"/>
    <cellStyle name="Comma 6 3 2 2 3 2" xfId="5062"/>
    <cellStyle name="Comma 6 3 2 2 3 2 2" xfId="10404"/>
    <cellStyle name="Comma 6 3 2 2 3 3" xfId="7756"/>
    <cellStyle name="Comma 6 3 2 2 4" xfId="2363"/>
    <cellStyle name="Comma 6 3 2 2 4 2" xfId="5063"/>
    <cellStyle name="Comma 6 3 2 2 4 2 2" xfId="10405"/>
    <cellStyle name="Comma 6 3 2 2 4 3" xfId="7757"/>
    <cellStyle name="Comma 6 3 2 2 5" xfId="5059"/>
    <cellStyle name="Comma 6 3 2 2 5 2" xfId="10401"/>
    <cellStyle name="Comma 6 3 2 2 6" xfId="7753"/>
    <cellStyle name="Comma 6 3 2 3" xfId="2364"/>
    <cellStyle name="Comma 6 3 2 3 2" xfId="2365"/>
    <cellStyle name="Comma 6 3 2 3 2 2" xfId="2366"/>
    <cellStyle name="Comma 6 3 2 3 2 2 2" xfId="5066"/>
    <cellStyle name="Comma 6 3 2 3 2 2 2 2" xfId="10408"/>
    <cellStyle name="Comma 6 3 2 3 2 2 3" xfId="7760"/>
    <cellStyle name="Comma 6 3 2 3 2 3" xfId="5065"/>
    <cellStyle name="Comma 6 3 2 3 2 3 2" xfId="10407"/>
    <cellStyle name="Comma 6 3 2 3 2 4" xfId="7759"/>
    <cellStyle name="Comma 6 3 2 3 3" xfId="2367"/>
    <cellStyle name="Comma 6 3 2 3 3 2" xfId="5067"/>
    <cellStyle name="Comma 6 3 2 3 3 2 2" xfId="10409"/>
    <cellStyle name="Comma 6 3 2 3 3 3" xfId="7761"/>
    <cellStyle name="Comma 6 3 2 3 4" xfId="2368"/>
    <cellStyle name="Comma 6 3 2 3 4 2" xfId="5068"/>
    <cellStyle name="Comma 6 3 2 3 4 2 2" xfId="10410"/>
    <cellStyle name="Comma 6 3 2 3 4 3" xfId="7762"/>
    <cellStyle name="Comma 6 3 2 3 5" xfId="5064"/>
    <cellStyle name="Comma 6 3 2 3 5 2" xfId="10406"/>
    <cellStyle name="Comma 6 3 2 3 6" xfId="7758"/>
    <cellStyle name="Comma 6 3 2 4" xfId="2369"/>
    <cellStyle name="Comma 6 3 2 4 2" xfId="2370"/>
    <cellStyle name="Comma 6 3 2 4 2 2" xfId="2371"/>
    <cellStyle name="Comma 6 3 2 4 2 2 2" xfId="5071"/>
    <cellStyle name="Comma 6 3 2 4 2 2 2 2" xfId="10413"/>
    <cellStyle name="Comma 6 3 2 4 2 2 3" xfId="7765"/>
    <cellStyle name="Comma 6 3 2 4 2 3" xfId="5070"/>
    <cellStyle name="Comma 6 3 2 4 2 3 2" xfId="10412"/>
    <cellStyle name="Comma 6 3 2 4 2 4" xfId="7764"/>
    <cellStyle name="Comma 6 3 2 4 3" xfId="2372"/>
    <cellStyle name="Comma 6 3 2 4 3 2" xfId="5072"/>
    <cellStyle name="Comma 6 3 2 4 3 2 2" xfId="10414"/>
    <cellStyle name="Comma 6 3 2 4 3 3" xfId="7766"/>
    <cellStyle name="Comma 6 3 2 4 4" xfId="2373"/>
    <cellStyle name="Comma 6 3 2 4 4 2" xfId="5073"/>
    <cellStyle name="Comma 6 3 2 4 4 2 2" xfId="10415"/>
    <cellStyle name="Comma 6 3 2 4 4 3" xfId="7767"/>
    <cellStyle name="Comma 6 3 2 4 5" xfId="5069"/>
    <cellStyle name="Comma 6 3 2 4 5 2" xfId="10411"/>
    <cellStyle name="Comma 6 3 2 4 6" xfId="7763"/>
    <cellStyle name="Comma 6 3 2 5" xfId="2374"/>
    <cellStyle name="Comma 6 3 2 5 2" xfId="2375"/>
    <cellStyle name="Comma 6 3 2 5 2 2" xfId="2376"/>
    <cellStyle name="Comma 6 3 2 5 2 2 2" xfId="5076"/>
    <cellStyle name="Comma 6 3 2 5 2 2 2 2" xfId="10418"/>
    <cellStyle name="Comma 6 3 2 5 2 2 3" xfId="7770"/>
    <cellStyle name="Comma 6 3 2 5 2 3" xfId="5075"/>
    <cellStyle name="Comma 6 3 2 5 2 3 2" xfId="10417"/>
    <cellStyle name="Comma 6 3 2 5 2 4" xfId="7769"/>
    <cellStyle name="Comma 6 3 2 5 3" xfId="2377"/>
    <cellStyle name="Comma 6 3 2 5 3 2" xfId="5077"/>
    <cellStyle name="Comma 6 3 2 5 3 2 2" xfId="10419"/>
    <cellStyle name="Comma 6 3 2 5 3 3" xfId="7771"/>
    <cellStyle name="Comma 6 3 2 5 4" xfId="2378"/>
    <cellStyle name="Comma 6 3 2 5 4 2" xfId="5078"/>
    <cellStyle name="Comma 6 3 2 5 4 2 2" xfId="10420"/>
    <cellStyle name="Comma 6 3 2 5 4 3" xfId="7772"/>
    <cellStyle name="Comma 6 3 2 5 5" xfId="5074"/>
    <cellStyle name="Comma 6 3 2 5 5 2" xfId="10416"/>
    <cellStyle name="Comma 6 3 2 5 6" xfId="7768"/>
    <cellStyle name="Comma 6 3 2 6" xfId="2379"/>
    <cellStyle name="Comma 6 3 2 6 2" xfId="2380"/>
    <cellStyle name="Comma 6 3 2 6 2 2" xfId="5080"/>
    <cellStyle name="Comma 6 3 2 6 2 2 2" xfId="10422"/>
    <cellStyle name="Comma 6 3 2 6 2 3" xfId="7774"/>
    <cellStyle name="Comma 6 3 2 6 3" xfId="2381"/>
    <cellStyle name="Comma 6 3 2 6 3 2" xfId="5081"/>
    <cellStyle name="Comma 6 3 2 6 3 2 2" xfId="10423"/>
    <cellStyle name="Comma 6 3 2 6 3 3" xfId="7775"/>
    <cellStyle name="Comma 6 3 2 6 4" xfId="5079"/>
    <cellStyle name="Comma 6 3 2 6 4 2" xfId="10421"/>
    <cellStyle name="Comma 6 3 2 6 5" xfId="7773"/>
    <cellStyle name="Comma 6 3 2 7" xfId="2382"/>
    <cellStyle name="Comma 6 3 2 7 2" xfId="2383"/>
    <cellStyle name="Comma 6 3 2 7 2 2" xfId="5083"/>
    <cellStyle name="Comma 6 3 2 7 2 2 2" xfId="10425"/>
    <cellStyle name="Comma 6 3 2 7 2 3" xfId="7777"/>
    <cellStyle name="Comma 6 3 2 7 3" xfId="5082"/>
    <cellStyle name="Comma 6 3 2 7 3 2" xfId="10424"/>
    <cellStyle name="Comma 6 3 2 7 4" xfId="7776"/>
    <cellStyle name="Comma 6 3 2 8" xfId="2384"/>
    <cellStyle name="Comma 6 3 2 8 2" xfId="5084"/>
    <cellStyle name="Comma 6 3 2 8 2 2" xfId="10426"/>
    <cellStyle name="Comma 6 3 2 8 3" xfId="7778"/>
    <cellStyle name="Comma 6 3 2 9" xfId="2385"/>
    <cellStyle name="Comma 6 3 2 9 2" xfId="5085"/>
    <cellStyle name="Comma 6 3 2 9 2 2" xfId="10427"/>
    <cellStyle name="Comma 6 3 2 9 3" xfId="7779"/>
    <cellStyle name="Comma 6 3 3" xfId="2386"/>
    <cellStyle name="Comma 6 3 3 2" xfId="2387"/>
    <cellStyle name="Comma 6 3 3 2 2" xfId="2388"/>
    <cellStyle name="Comma 6 3 3 2 2 2" xfId="5088"/>
    <cellStyle name="Comma 6 3 3 2 2 2 2" xfId="10430"/>
    <cellStyle name="Comma 6 3 3 2 2 3" xfId="7782"/>
    <cellStyle name="Comma 6 3 3 2 3" xfId="5087"/>
    <cellStyle name="Comma 6 3 3 2 3 2" xfId="10429"/>
    <cellStyle name="Comma 6 3 3 2 4" xfId="7781"/>
    <cellStyle name="Comma 6 3 3 3" xfId="2389"/>
    <cellStyle name="Comma 6 3 3 3 2" xfId="5089"/>
    <cellStyle name="Comma 6 3 3 3 2 2" xfId="10431"/>
    <cellStyle name="Comma 6 3 3 3 3" xfId="7783"/>
    <cellStyle name="Comma 6 3 3 4" xfId="2390"/>
    <cellStyle name="Comma 6 3 3 4 2" xfId="5090"/>
    <cellStyle name="Comma 6 3 3 4 2 2" xfId="10432"/>
    <cellStyle name="Comma 6 3 3 4 3" xfId="7784"/>
    <cellStyle name="Comma 6 3 3 5" xfId="5086"/>
    <cellStyle name="Comma 6 3 3 5 2" xfId="10428"/>
    <cellStyle name="Comma 6 3 3 6" xfId="7780"/>
    <cellStyle name="Comma 6 3 4" xfId="2391"/>
    <cellStyle name="Comma 6 3 4 2" xfId="2392"/>
    <cellStyle name="Comma 6 3 4 2 2" xfId="2393"/>
    <cellStyle name="Comma 6 3 4 2 2 2" xfId="5093"/>
    <cellStyle name="Comma 6 3 4 2 2 2 2" xfId="10435"/>
    <cellStyle name="Comma 6 3 4 2 2 3" xfId="7787"/>
    <cellStyle name="Comma 6 3 4 2 3" xfId="5092"/>
    <cellStyle name="Comma 6 3 4 2 3 2" xfId="10434"/>
    <cellStyle name="Comma 6 3 4 2 4" xfId="7786"/>
    <cellStyle name="Comma 6 3 4 3" xfId="2394"/>
    <cellStyle name="Comma 6 3 4 3 2" xfId="5094"/>
    <cellStyle name="Comma 6 3 4 3 2 2" xfId="10436"/>
    <cellStyle name="Comma 6 3 4 3 3" xfId="7788"/>
    <cellStyle name="Comma 6 3 4 4" xfId="2395"/>
    <cellStyle name="Comma 6 3 4 4 2" xfId="5095"/>
    <cellStyle name="Comma 6 3 4 4 2 2" xfId="10437"/>
    <cellStyle name="Comma 6 3 4 4 3" xfId="7789"/>
    <cellStyle name="Comma 6 3 4 5" xfId="5091"/>
    <cellStyle name="Comma 6 3 4 5 2" xfId="10433"/>
    <cellStyle name="Comma 6 3 4 6" xfId="7785"/>
    <cellStyle name="Comma 6 3 5" xfId="2396"/>
    <cellStyle name="Comma 6 3 5 2" xfId="2397"/>
    <cellStyle name="Comma 6 3 5 2 2" xfId="2398"/>
    <cellStyle name="Comma 6 3 5 2 2 2" xfId="5098"/>
    <cellStyle name="Comma 6 3 5 2 2 2 2" xfId="10440"/>
    <cellStyle name="Comma 6 3 5 2 2 3" xfId="7792"/>
    <cellStyle name="Comma 6 3 5 2 3" xfId="5097"/>
    <cellStyle name="Comma 6 3 5 2 3 2" xfId="10439"/>
    <cellStyle name="Comma 6 3 5 2 4" xfId="7791"/>
    <cellStyle name="Comma 6 3 5 3" xfId="2399"/>
    <cellStyle name="Comma 6 3 5 3 2" xfId="5099"/>
    <cellStyle name="Comma 6 3 5 3 2 2" xfId="10441"/>
    <cellStyle name="Comma 6 3 5 3 3" xfId="7793"/>
    <cellStyle name="Comma 6 3 5 4" xfId="2400"/>
    <cellStyle name="Comma 6 3 5 4 2" xfId="5100"/>
    <cellStyle name="Comma 6 3 5 4 2 2" xfId="10442"/>
    <cellStyle name="Comma 6 3 5 4 3" xfId="7794"/>
    <cellStyle name="Comma 6 3 5 5" xfId="5096"/>
    <cellStyle name="Comma 6 3 5 5 2" xfId="10438"/>
    <cellStyle name="Comma 6 3 5 6" xfId="7790"/>
    <cellStyle name="Comma 6 3 6" xfId="2401"/>
    <cellStyle name="Comma 6 3 6 2" xfId="2402"/>
    <cellStyle name="Comma 6 3 6 2 2" xfId="2403"/>
    <cellStyle name="Comma 6 3 6 2 2 2" xfId="5103"/>
    <cellStyle name="Comma 6 3 6 2 2 2 2" xfId="10445"/>
    <cellStyle name="Comma 6 3 6 2 2 3" xfId="7797"/>
    <cellStyle name="Comma 6 3 6 2 3" xfId="5102"/>
    <cellStyle name="Comma 6 3 6 2 3 2" xfId="10444"/>
    <cellStyle name="Comma 6 3 6 2 4" xfId="7796"/>
    <cellStyle name="Comma 6 3 6 3" xfId="2404"/>
    <cellStyle name="Comma 6 3 6 3 2" xfId="5104"/>
    <cellStyle name="Comma 6 3 6 3 2 2" xfId="10446"/>
    <cellStyle name="Comma 6 3 6 3 3" xfId="7798"/>
    <cellStyle name="Comma 6 3 6 4" xfId="2405"/>
    <cellStyle name="Comma 6 3 6 4 2" xfId="5105"/>
    <cellStyle name="Comma 6 3 6 4 2 2" xfId="10447"/>
    <cellStyle name="Comma 6 3 6 4 3" xfId="7799"/>
    <cellStyle name="Comma 6 3 6 5" xfId="5101"/>
    <cellStyle name="Comma 6 3 6 5 2" xfId="10443"/>
    <cellStyle name="Comma 6 3 6 6" xfId="7795"/>
    <cellStyle name="Comma 6 3 7" xfId="2406"/>
    <cellStyle name="Comma 6 3 7 2" xfId="2407"/>
    <cellStyle name="Comma 6 3 7 2 2" xfId="5107"/>
    <cellStyle name="Comma 6 3 7 2 2 2" xfId="10449"/>
    <cellStyle name="Comma 6 3 7 2 3" xfId="7801"/>
    <cellStyle name="Comma 6 3 7 3" xfId="2408"/>
    <cellStyle name="Comma 6 3 7 3 2" xfId="5108"/>
    <cellStyle name="Comma 6 3 7 3 2 2" xfId="10450"/>
    <cellStyle name="Comma 6 3 7 3 3" xfId="7802"/>
    <cellStyle name="Comma 6 3 7 4" xfId="5106"/>
    <cellStyle name="Comma 6 3 7 4 2" xfId="10448"/>
    <cellStyle name="Comma 6 3 7 5" xfId="7800"/>
    <cellStyle name="Comma 6 3 8" xfId="2409"/>
    <cellStyle name="Comma 6 3 8 2" xfId="2410"/>
    <cellStyle name="Comma 6 3 8 2 2" xfId="5110"/>
    <cellStyle name="Comma 6 3 8 2 2 2" xfId="10452"/>
    <cellStyle name="Comma 6 3 8 2 3" xfId="7804"/>
    <cellStyle name="Comma 6 3 8 3" xfId="5109"/>
    <cellStyle name="Comma 6 3 8 3 2" xfId="10451"/>
    <cellStyle name="Comma 6 3 8 4" xfId="7803"/>
    <cellStyle name="Comma 6 3 9" xfId="2411"/>
    <cellStyle name="Comma 6 3 9 2" xfId="5111"/>
    <cellStyle name="Comma 6 3 9 2 2" xfId="10453"/>
    <cellStyle name="Comma 6 3 9 3" xfId="7805"/>
    <cellStyle name="Comma 6 4" xfId="2412"/>
    <cellStyle name="Comma 6 4 10" xfId="2413"/>
    <cellStyle name="Comma 6 4 10 2" xfId="5113"/>
    <cellStyle name="Comma 6 4 10 2 2" xfId="10455"/>
    <cellStyle name="Comma 6 4 10 3" xfId="7807"/>
    <cellStyle name="Comma 6 4 11" xfId="5112"/>
    <cellStyle name="Comma 6 4 11 2" xfId="10454"/>
    <cellStyle name="Comma 6 4 12" xfId="7806"/>
    <cellStyle name="Comma 6 4 2" xfId="2414"/>
    <cellStyle name="Comma 6 4 2 10" xfId="5114"/>
    <cellStyle name="Comma 6 4 2 10 2" xfId="10456"/>
    <cellStyle name="Comma 6 4 2 11" xfId="7808"/>
    <cellStyle name="Comma 6 4 2 2" xfId="2415"/>
    <cellStyle name="Comma 6 4 2 2 2" xfId="2416"/>
    <cellStyle name="Comma 6 4 2 2 2 2" xfId="2417"/>
    <cellStyle name="Comma 6 4 2 2 2 2 2" xfId="5117"/>
    <cellStyle name="Comma 6 4 2 2 2 2 2 2" xfId="10459"/>
    <cellStyle name="Comma 6 4 2 2 2 2 3" xfId="7811"/>
    <cellStyle name="Comma 6 4 2 2 2 3" xfId="5116"/>
    <cellStyle name="Comma 6 4 2 2 2 3 2" xfId="10458"/>
    <cellStyle name="Comma 6 4 2 2 2 4" xfId="7810"/>
    <cellStyle name="Comma 6 4 2 2 3" xfId="2418"/>
    <cellStyle name="Comma 6 4 2 2 3 2" xfId="5118"/>
    <cellStyle name="Comma 6 4 2 2 3 2 2" xfId="10460"/>
    <cellStyle name="Comma 6 4 2 2 3 3" xfId="7812"/>
    <cellStyle name="Comma 6 4 2 2 4" xfId="2419"/>
    <cellStyle name="Comma 6 4 2 2 4 2" xfId="5119"/>
    <cellStyle name="Comma 6 4 2 2 4 2 2" xfId="10461"/>
    <cellStyle name="Comma 6 4 2 2 4 3" xfId="7813"/>
    <cellStyle name="Comma 6 4 2 2 5" xfId="5115"/>
    <cellStyle name="Comma 6 4 2 2 5 2" xfId="10457"/>
    <cellStyle name="Comma 6 4 2 2 6" xfId="7809"/>
    <cellStyle name="Comma 6 4 2 3" xfId="2420"/>
    <cellStyle name="Comma 6 4 2 3 2" xfId="2421"/>
    <cellStyle name="Comma 6 4 2 3 2 2" xfId="2422"/>
    <cellStyle name="Comma 6 4 2 3 2 2 2" xfId="5122"/>
    <cellStyle name="Comma 6 4 2 3 2 2 2 2" xfId="10464"/>
    <cellStyle name="Comma 6 4 2 3 2 2 3" xfId="7816"/>
    <cellStyle name="Comma 6 4 2 3 2 3" xfId="5121"/>
    <cellStyle name="Comma 6 4 2 3 2 3 2" xfId="10463"/>
    <cellStyle name="Comma 6 4 2 3 2 4" xfId="7815"/>
    <cellStyle name="Comma 6 4 2 3 3" xfId="2423"/>
    <cellStyle name="Comma 6 4 2 3 3 2" xfId="5123"/>
    <cellStyle name="Comma 6 4 2 3 3 2 2" xfId="10465"/>
    <cellStyle name="Comma 6 4 2 3 3 3" xfId="7817"/>
    <cellStyle name="Comma 6 4 2 3 4" xfId="2424"/>
    <cellStyle name="Comma 6 4 2 3 4 2" xfId="5124"/>
    <cellStyle name="Comma 6 4 2 3 4 2 2" xfId="10466"/>
    <cellStyle name="Comma 6 4 2 3 4 3" xfId="7818"/>
    <cellStyle name="Comma 6 4 2 3 5" xfId="5120"/>
    <cellStyle name="Comma 6 4 2 3 5 2" xfId="10462"/>
    <cellStyle name="Comma 6 4 2 3 6" xfId="7814"/>
    <cellStyle name="Comma 6 4 2 4" xfId="2425"/>
    <cellStyle name="Comma 6 4 2 4 2" xfId="2426"/>
    <cellStyle name="Comma 6 4 2 4 2 2" xfId="2427"/>
    <cellStyle name="Comma 6 4 2 4 2 2 2" xfId="5127"/>
    <cellStyle name="Comma 6 4 2 4 2 2 2 2" xfId="10469"/>
    <cellStyle name="Comma 6 4 2 4 2 2 3" xfId="7821"/>
    <cellStyle name="Comma 6 4 2 4 2 3" xfId="5126"/>
    <cellStyle name="Comma 6 4 2 4 2 3 2" xfId="10468"/>
    <cellStyle name="Comma 6 4 2 4 2 4" xfId="7820"/>
    <cellStyle name="Comma 6 4 2 4 3" xfId="2428"/>
    <cellStyle name="Comma 6 4 2 4 3 2" xfId="5128"/>
    <cellStyle name="Comma 6 4 2 4 3 2 2" xfId="10470"/>
    <cellStyle name="Comma 6 4 2 4 3 3" xfId="7822"/>
    <cellStyle name="Comma 6 4 2 4 4" xfId="2429"/>
    <cellStyle name="Comma 6 4 2 4 4 2" xfId="5129"/>
    <cellStyle name="Comma 6 4 2 4 4 2 2" xfId="10471"/>
    <cellStyle name="Comma 6 4 2 4 4 3" xfId="7823"/>
    <cellStyle name="Comma 6 4 2 4 5" xfId="5125"/>
    <cellStyle name="Comma 6 4 2 4 5 2" xfId="10467"/>
    <cellStyle name="Comma 6 4 2 4 6" xfId="7819"/>
    <cellStyle name="Comma 6 4 2 5" xfId="2430"/>
    <cellStyle name="Comma 6 4 2 5 2" xfId="2431"/>
    <cellStyle name="Comma 6 4 2 5 2 2" xfId="2432"/>
    <cellStyle name="Comma 6 4 2 5 2 2 2" xfId="5132"/>
    <cellStyle name="Comma 6 4 2 5 2 2 2 2" xfId="10474"/>
    <cellStyle name="Comma 6 4 2 5 2 2 3" xfId="7826"/>
    <cellStyle name="Comma 6 4 2 5 2 3" xfId="5131"/>
    <cellStyle name="Comma 6 4 2 5 2 3 2" xfId="10473"/>
    <cellStyle name="Comma 6 4 2 5 2 4" xfId="7825"/>
    <cellStyle name="Comma 6 4 2 5 3" xfId="2433"/>
    <cellStyle name="Comma 6 4 2 5 3 2" xfId="5133"/>
    <cellStyle name="Comma 6 4 2 5 3 2 2" xfId="10475"/>
    <cellStyle name="Comma 6 4 2 5 3 3" xfId="7827"/>
    <cellStyle name="Comma 6 4 2 5 4" xfId="2434"/>
    <cellStyle name="Comma 6 4 2 5 4 2" xfId="5134"/>
    <cellStyle name="Comma 6 4 2 5 4 2 2" xfId="10476"/>
    <cellStyle name="Comma 6 4 2 5 4 3" xfId="7828"/>
    <cellStyle name="Comma 6 4 2 5 5" xfId="5130"/>
    <cellStyle name="Comma 6 4 2 5 5 2" xfId="10472"/>
    <cellStyle name="Comma 6 4 2 5 6" xfId="7824"/>
    <cellStyle name="Comma 6 4 2 6" xfId="2435"/>
    <cellStyle name="Comma 6 4 2 6 2" xfId="2436"/>
    <cellStyle name="Comma 6 4 2 6 2 2" xfId="5136"/>
    <cellStyle name="Comma 6 4 2 6 2 2 2" xfId="10478"/>
    <cellStyle name="Comma 6 4 2 6 2 3" xfId="7830"/>
    <cellStyle name="Comma 6 4 2 6 3" xfId="2437"/>
    <cellStyle name="Comma 6 4 2 6 3 2" xfId="5137"/>
    <cellStyle name="Comma 6 4 2 6 3 2 2" xfId="10479"/>
    <cellStyle name="Comma 6 4 2 6 3 3" xfId="7831"/>
    <cellStyle name="Comma 6 4 2 6 4" xfId="5135"/>
    <cellStyle name="Comma 6 4 2 6 4 2" xfId="10477"/>
    <cellStyle name="Comma 6 4 2 6 5" xfId="7829"/>
    <cellStyle name="Comma 6 4 2 7" xfId="2438"/>
    <cellStyle name="Comma 6 4 2 7 2" xfId="2439"/>
    <cellStyle name="Comma 6 4 2 7 2 2" xfId="5139"/>
    <cellStyle name="Comma 6 4 2 7 2 2 2" xfId="10481"/>
    <cellStyle name="Comma 6 4 2 7 2 3" xfId="7833"/>
    <cellStyle name="Comma 6 4 2 7 3" xfId="5138"/>
    <cellStyle name="Comma 6 4 2 7 3 2" xfId="10480"/>
    <cellStyle name="Comma 6 4 2 7 4" xfId="7832"/>
    <cellStyle name="Comma 6 4 2 8" xfId="2440"/>
    <cellStyle name="Comma 6 4 2 8 2" xfId="5140"/>
    <cellStyle name="Comma 6 4 2 8 2 2" xfId="10482"/>
    <cellStyle name="Comma 6 4 2 8 3" xfId="7834"/>
    <cellStyle name="Comma 6 4 2 9" xfId="2441"/>
    <cellStyle name="Comma 6 4 2 9 2" xfId="5141"/>
    <cellStyle name="Comma 6 4 2 9 2 2" xfId="10483"/>
    <cellStyle name="Comma 6 4 2 9 3" xfId="7835"/>
    <cellStyle name="Comma 6 4 3" xfId="2442"/>
    <cellStyle name="Comma 6 4 3 2" xfId="2443"/>
    <cellStyle name="Comma 6 4 3 2 2" xfId="2444"/>
    <cellStyle name="Comma 6 4 3 2 2 2" xfId="5144"/>
    <cellStyle name="Comma 6 4 3 2 2 2 2" xfId="10486"/>
    <cellStyle name="Comma 6 4 3 2 2 3" xfId="7838"/>
    <cellStyle name="Comma 6 4 3 2 3" xfId="5143"/>
    <cellStyle name="Comma 6 4 3 2 3 2" xfId="10485"/>
    <cellStyle name="Comma 6 4 3 2 4" xfId="7837"/>
    <cellStyle name="Comma 6 4 3 3" xfId="2445"/>
    <cellStyle name="Comma 6 4 3 3 2" xfId="5145"/>
    <cellStyle name="Comma 6 4 3 3 2 2" xfId="10487"/>
    <cellStyle name="Comma 6 4 3 3 3" xfId="7839"/>
    <cellStyle name="Comma 6 4 3 4" xfId="2446"/>
    <cellStyle name="Comma 6 4 3 4 2" xfId="5146"/>
    <cellStyle name="Comma 6 4 3 4 2 2" xfId="10488"/>
    <cellStyle name="Comma 6 4 3 4 3" xfId="7840"/>
    <cellStyle name="Comma 6 4 3 5" xfId="5142"/>
    <cellStyle name="Comma 6 4 3 5 2" xfId="10484"/>
    <cellStyle name="Comma 6 4 3 6" xfId="7836"/>
    <cellStyle name="Comma 6 4 4" xfId="2447"/>
    <cellStyle name="Comma 6 4 4 2" xfId="2448"/>
    <cellStyle name="Comma 6 4 4 2 2" xfId="2449"/>
    <cellStyle name="Comma 6 4 4 2 2 2" xfId="5149"/>
    <cellStyle name="Comma 6 4 4 2 2 2 2" xfId="10491"/>
    <cellStyle name="Comma 6 4 4 2 2 3" xfId="7843"/>
    <cellStyle name="Comma 6 4 4 2 3" xfId="5148"/>
    <cellStyle name="Comma 6 4 4 2 3 2" xfId="10490"/>
    <cellStyle name="Comma 6 4 4 2 4" xfId="7842"/>
    <cellStyle name="Comma 6 4 4 3" xfId="2450"/>
    <cellStyle name="Comma 6 4 4 3 2" xfId="5150"/>
    <cellStyle name="Comma 6 4 4 3 2 2" xfId="10492"/>
    <cellStyle name="Comma 6 4 4 3 3" xfId="7844"/>
    <cellStyle name="Comma 6 4 4 4" xfId="2451"/>
    <cellStyle name="Comma 6 4 4 4 2" xfId="5151"/>
    <cellStyle name="Comma 6 4 4 4 2 2" xfId="10493"/>
    <cellStyle name="Comma 6 4 4 4 3" xfId="7845"/>
    <cellStyle name="Comma 6 4 4 5" xfId="5147"/>
    <cellStyle name="Comma 6 4 4 5 2" xfId="10489"/>
    <cellStyle name="Comma 6 4 4 6" xfId="7841"/>
    <cellStyle name="Comma 6 4 5" xfId="2452"/>
    <cellStyle name="Comma 6 4 5 2" xfId="2453"/>
    <cellStyle name="Comma 6 4 5 2 2" xfId="2454"/>
    <cellStyle name="Comma 6 4 5 2 2 2" xfId="5154"/>
    <cellStyle name="Comma 6 4 5 2 2 2 2" xfId="10496"/>
    <cellStyle name="Comma 6 4 5 2 2 3" xfId="7848"/>
    <cellStyle name="Comma 6 4 5 2 3" xfId="5153"/>
    <cellStyle name="Comma 6 4 5 2 3 2" xfId="10495"/>
    <cellStyle name="Comma 6 4 5 2 4" xfId="7847"/>
    <cellStyle name="Comma 6 4 5 3" xfId="2455"/>
    <cellStyle name="Comma 6 4 5 3 2" xfId="5155"/>
    <cellStyle name="Comma 6 4 5 3 2 2" xfId="10497"/>
    <cellStyle name="Comma 6 4 5 3 3" xfId="7849"/>
    <cellStyle name="Comma 6 4 5 4" xfId="2456"/>
    <cellStyle name="Comma 6 4 5 4 2" xfId="5156"/>
    <cellStyle name="Comma 6 4 5 4 2 2" xfId="10498"/>
    <cellStyle name="Comma 6 4 5 4 3" xfId="7850"/>
    <cellStyle name="Comma 6 4 5 5" xfId="5152"/>
    <cellStyle name="Comma 6 4 5 5 2" xfId="10494"/>
    <cellStyle name="Comma 6 4 5 6" xfId="7846"/>
    <cellStyle name="Comma 6 4 6" xfId="2457"/>
    <cellStyle name="Comma 6 4 6 2" xfId="2458"/>
    <cellStyle name="Comma 6 4 6 2 2" xfId="2459"/>
    <cellStyle name="Comma 6 4 6 2 2 2" xfId="5159"/>
    <cellStyle name="Comma 6 4 6 2 2 2 2" xfId="10501"/>
    <cellStyle name="Comma 6 4 6 2 2 3" xfId="7853"/>
    <cellStyle name="Comma 6 4 6 2 3" xfId="5158"/>
    <cellStyle name="Comma 6 4 6 2 3 2" xfId="10500"/>
    <cellStyle name="Comma 6 4 6 2 4" xfId="7852"/>
    <cellStyle name="Comma 6 4 6 3" xfId="2460"/>
    <cellStyle name="Comma 6 4 6 3 2" xfId="5160"/>
    <cellStyle name="Comma 6 4 6 3 2 2" xfId="10502"/>
    <cellStyle name="Comma 6 4 6 3 3" xfId="7854"/>
    <cellStyle name="Comma 6 4 6 4" xfId="2461"/>
    <cellStyle name="Comma 6 4 6 4 2" xfId="5161"/>
    <cellStyle name="Comma 6 4 6 4 2 2" xfId="10503"/>
    <cellStyle name="Comma 6 4 6 4 3" xfId="7855"/>
    <cellStyle name="Comma 6 4 6 5" xfId="5157"/>
    <cellStyle name="Comma 6 4 6 5 2" xfId="10499"/>
    <cellStyle name="Comma 6 4 6 6" xfId="7851"/>
    <cellStyle name="Comma 6 4 7" xfId="2462"/>
    <cellStyle name="Comma 6 4 7 2" xfId="2463"/>
    <cellStyle name="Comma 6 4 7 2 2" xfId="5163"/>
    <cellStyle name="Comma 6 4 7 2 2 2" xfId="10505"/>
    <cellStyle name="Comma 6 4 7 2 3" xfId="7857"/>
    <cellStyle name="Comma 6 4 7 3" xfId="2464"/>
    <cellStyle name="Comma 6 4 7 3 2" xfId="5164"/>
    <cellStyle name="Comma 6 4 7 3 2 2" xfId="10506"/>
    <cellStyle name="Comma 6 4 7 3 3" xfId="7858"/>
    <cellStyle name="Comma 6 4 7 4" xfId="5162"/>
    <cellStyle name="Comma 6 4 7 4 2" xfId="10504"/>
    <cellStyle name="Comma 6 4 7 5" xfId="7856"/>
    <cellStyle name="Comma 6 4 8" xfId="2465"/>
    <cellStyle name="Comma 6 4 8 2" xfId="2466"/>
    <cellStyle name="Comma 6 4 8 2 2" xfId="5166"/>
    <cellStyle name="Comma 6 4 8 2 2 2" xfId="10508"/>
    <cellStyle name="Comma 6 4 8 2 3" xfId="7860"/>
    <cellStyle name="Comma 6 4 8 3" xfId="5165"/>
    <cellStyle name="Comma 6 4 8 3 2" xfId="10507"/>
    <cellStyle name="Comma 6 4 8 4" xfId="7859"/>
    <cellStyle name="Comma 6 4 9" xfId="2467"/>
    <cellStyle name="Comma 6 4 9 2" xfId="5167"/>
    <cellStyle name="Comma 6 4 9 2 2" xfId="10509"/>
    <cellStyle name="Comma 6 4 9 3" xfId="7861"/>
    <cellStyle name="Comma 6 5" xfId="2468"/>
    <cellStyle name="Comma 6 5 10" xfId="5168"/>
    <cellStyle name="Comma 6 5 10 2" xfId="10510"/>
    <cellStyle name="Comma 6 5 11" xfId="7862"/>
    <cellStyle name="Comma 6 5 2" xfId="2469"/>
    <cellStyle name="Comma 6 5 2 2" xfId="2470"/>
    <cellStyle name="Comma 6 5 2 2 2" xfId="2471"/>
    <cellStyle name="Comma 6 5 2 2 2 2" xfId="5171"/>
    <cellStyle name="Comma 6 5 2 2 2 2 2" xfId="10513"/>
    <cellStyle name="Comma 6 5 2 2 2 3" xfId="7865"/>
    <cellStyle name="Comma 6 5 2 2 3" xfId="5170"/>
    <cellStyle name="Comma 6 5 2 2 3 2" xfId="10512"/>
    <cellStyle name="Comma 6 5 2 2 4" xfId="7864"/>
    <cellStyle name="Comma 6 5 2 3" xfId="2472"/>
    <cellStyle name="Comma 6 5 2 3 2" xfId="5172"/>
    <cellStyle name="Comma 6 5 2 3 2 2" xfId="10514"/>
    <cellStyle name="Comma 6 5 2 3 3" xfId="7866"/>
    <cellStyle name="Comma 6 5 2 4" xfId="2473"/>
    <cellStyle name="Comma 6 5 2 4 2" xfId="5173"/>
    <cellStyle name="Comma 6 5 2 4 2 2" xfId="10515"/>
    <cellStyle name="Comma 6 5 2 4 3" xfId="7867"/>
    <cellStyle name="Comma 6 5 2 5" xfId="5169"/>
    <cellStyle name="Comma 6 5 2 5 2" xfId="10511"/>
    <cellStyle name="Comma 6 5 2 6" xfId="7863"/>
    <cellStyle name="Comma 6 5 3" xfId="2474"/>
    <cellStyle name="Comma 6 5 3 2" xfId="2475"/>
    <cellStyle name="Comma 6 5 3 2 2" xfId="2476"/>
    <cellStyle name="Comma 6 5 3 2 2 2" xfId="5176"/>
    <cellStyle name="Comma 6 5 3 2 2 2 2" xfId="10518"/>
    <cellStyle name="Comma 6 5 3 2 2 3" xfId="7870"/>
    <cellStyle name="Comma 6 5 3 2 3" xfId="5175"/>
    <cellStyle name="Comma 6 5 3 2 3 2" xfId="10517"/>
    <cellStyle name="Comma 6 5 3 2 4" xfId="7869"/>
    <cellStyle name="Comma 6 5 3 3" xfId="2477"/>
    <cellStyle name="Comma 6 5 3 3 2" xfId="5177"/>
    <cellStyle name="Comma 6 5 3 3 2 2" xfId="10519"/>
    <cellStyle name="Comma 6 5 3 3 3" xfId="7871"/>
    <cellStyle name="Comma 6 5 3 4" xfId="2478"/>
    <cellStyle name="Comma 6 5 3 4 2" xfId="5178"/>
    <cellStyle name="Comma 6 5 3 4 2 2" xfId="10520"/>
    <cellStyle name="Comma 6 5 3 4 3" xfId="7872"/>
    <cellStyle name="Comma 6 5 3 5" xfId="5174"/>
    <cellStyle name="Comma 6 5 3 5 2" xfId="10516"/>
    <cellStyle name="Comma 6 5 3 6" xfId="7868"/>
    <cellStyle name="Comma 6 5 4" xfId="2479"/>
    <cellStyle name="Comma 6 5 4 2" xfId="2480"/>
    <cellStyle name="Comma 6 5 4 2 2" xfId="2481"/>
    <cellStyle name="Comma 6 5 4 2 2 2" xfId="5181"/>
    <cellStyle name="Comma 6 5 4 2 2 2 2" xfId="10523"/>
    <cellStyle name="Comma 6 5 4 2 2 3" xfId="7875"/>
    <cellStyle name="Comma 6 5 4 2 3" xfId="5180"/>
    <cellStyle name="Comma 6 5 4 2 3 2" xfId="10522"/>
    <cellStyle name="Comma 6 5 4 2 4" xfId="7874"/>
    <cellStyle name="Comma 6 5 4 3" xfId="2482"/>
    <cellStyle name="Comma 6 5 4 3 2" xfId="5182"/>
    <cellStyle name="Comma 6 5 4 3 2 2" xfId="10524"/>
    <cellStyle name="Comma 6 5 4 3 3" xfId="7876"/>
    <cellStyle name="Comma 6 5 4 4" xfId="2483"/>
    <cellStyle name="Comma 6 5 4 4 2" xfId="5183"/>
    <cellStyle name="Comma 6 5 4 4 2 2" xfId="10525"/>
    <cellStyle name="Comma 6 5 4 4 3" xfId="7877"/>
    <cellStyle name="Comma 6 5 4 5" xfId="5179"/>
    <cellStyle name="Comma 6 5 4 5 2" xfId="10521"/>
    <cellStyle name="Comma 6 5 4 6" xfId="7873"/>
    <cellStyle name="Comma 6 5 5" xfId="2484"/>
    <cellStyle name="Comma 6 5 5 2" xfId="2485"/>
    <cellStyle name="Comma 6 5 5 2 2" xfId="2486"/>
    <cellStyle name="Comma 6 5 5 2 2 2" xfId="5186"/>
    <cellStyle name="Comma 6 5 5 2 2 2 2" xfId="10528"/>
    <cellStyle name="Comma 6 5 5 2 2 3" xfId="7880"/>
    <cellStyle name="Comma 6 5 5 2 3" xfId="5185"/>
    <cellStyle name="Comma 6 5 5 2 3 2" xfId="10527"/>
    <cellStyle name="Comma 6 5 5 2 4" xfId="7879"/>
    <cellStyle name="Comma 6 5 5 3" xfId="2487"/>
    <cellStyle name="Comma 6 5 5 3 2" xfId="5187"/>
    <cellStyle name="Comma 6 5 5 3 2 2" xfId="10529"/>
    <cellStyle name="Comma 6 5 5 3 3" xfId="7881"/>
    <cellStyle name="Comma 6 5 5 4" xfId="2488"/>
    <cellStyle name="Comma 6 5 5 4 2" xfId="5188"/>
    <cellStyle name="Comma 6 5 5 4 2 2" xfId="10530"/>
    <cellStyle name="Comma 6 5 5 4 3" xfId="7882"/>
    <cellStyle name="Comma 6 5 5 5" xfId="5184"/>
    <cellStyle name="Comma 6 5 5 5 2" xfId="10526"/>
    <cellStyle name="Comma 6 5 5 6" xfId="7878"/>
    <cellStyle name="Comma 6 5 6" xfId="2489"/>
    <cellStyle name="Comma 6 5 6 2" xfId="2490"/>
    <cellStyle name="Comma 6 5 6 2 2" xfId="5190"/>
    <cellStyle name="Comma 6 5 6 2 2 2" xfId="10532"/>
    <cellStyle name="Comma 6 5 6 2 3" xfId="7884"/>
    <cellStyle name="Comma 6 5 6 3" xfId="2491"/>
    <cellStyle name="Comma 6 5 6 3 2" xfId="5191"/>
    <cellStyle name="Comma 6 5 6 3 2 2" xfId="10533"/>
    <cellStyle name="Comma 6 5 6 3 3" xfId="7885"/>
    <cellStyle name="Comma 6 5 6 4" xfId="5189"/>
    <cellStyle name="Comma 6 5 6 4 2" xfId="10531"/>
    <cellStyle name="Comma 6 5 6 5" xfId="7883"/>
    <cellStyle name="Comma 6 5 7" xfId="2492"/>
    <cellStyle name="Comma 6 5 7 2" xfId="2493"/>
    <cellStyle name="Comma 6 5 7 2 2" xfId="5193"/>
    <cellStyle name="Comma 6 5 7 2 2 2" xfId="10535"/>
    <cellStyle name="Comma 6 5 7 2 3" xfId="7887"/>
    <cellStyle name="Comma 6 5 7 3" xfId="5192"/>
    <cellStyle name="Comma 6 5 7 3 2" xfId="10534"/>
    <cellStyle name="Comma 6 5 7 4" xfId="7886"/>
    <cellStyle name="Comma 6 5 8" xfId="2494"/>
    <cellStyle name="Comma 6 5 8 2" xfId="5194"/>
    <cellStyle name="Comma 6 5 8 2 2" xfId="10536"/>
    <cellStyle name="Comma 6 5 8 3" xfId="7888"/>
    <cellStyle name="Comma 6 5 9" xfId="2495"/>
    <cellStyle name="Comma 6 5 9 2" xfId="5195"/>
    <cellStyle name="Comma 6 5 9 2 2" xfId="10537"/>
    <cellStyle name="Comma 6 5 9 3" xfId="7889"/>
    <cellStyle name="Comma 6 6" xfId="2496"/>
    <cellStyle name="Comma 6 6 2" xfId="2497"/>
    <cellStyle name="Comma 6 6 2 2" xfId="2498"/>
    <cellStyle name="Comma 6 6 2 2 2" xfId="5198"/>
    <cellStyle name="Comma 6 6 2 2 2 2" xfId="10540"/>
    <cellStyle name="Comma 6 6 2 2 3" xfId="7892"/>
    <cellStyle name="Comma 6 6 2 3" xfId="5197"/>
    <cellStyle name="Comma 6 6 2 3 2" xfId="10539"/>
    <cellStyle name="Comma 6 6 2 4" xfId="7891"/>
    <cellStyle name="Comma 6 6 3" xfId="2499"/>
    <cellStyle name="Comma 6 6 3 2" xfId="5199"/>
    <cellStyle name="Comma 6 6 3 2 2" xfId="10541"/>
    <cellStyle name="Comma 6 6 3 3" xfId="7893"/>
    <cellStyle name="Comma 6 6 4" xfId="2500"/>
    <cellStyle name="Comma 6 6 4 2" xfId="5200"/>
    <cellStyle name="Comma 6 6 4 2 2" xfId="10542"/>
    <cellStyle name="Comma 6 6 4 3" xfId="7894"/>
    <cellStyle name="Comma 6 6 5" xfId="5196"/>
    <cellStyle name="Comma 6 6 5 2" xfId="10538"/>
    <cellStyle name="Comma 6 6 6" xfId="7890"/>
    <cellStyle name="Comma 6 7" xfId="2501"/>
    <cellStyle name="Comma 6 7 2" xfId="2502"/>
    <cellStyle name="Comma 6 7 2 2" xfId="2503"/>
    <cellStyle name="Comma 6 7 2 2 2" xfId="5203"/>
    <cellStyle name="Comma 6 7 2 2 2 2" xfId="10545"/>
    <cellStyle name="Comma 6 7 2 2 3" xfId="7897"/>
    <cellStyle name="Comma 6 7 2 3" xfId="5202"/>
    <cellStyle name="Comma 6 7 2 3 2" xfId="10544"/>
    <cellStyle name="Comma 6 7 2 4" xfId="7896"/>
    <cellStyle name="Comma 6 7 3" xfId="2504"/>
    <cellStyle name="Comma 6 7 3 2" xfId="5204"/>
    <cellStyle name="Comma 6 7 3 2 2" xfId="10546"/>
    <cellStyle name="Comma 6 7 3 3" xfId="7898"/>
    <cellStyle name="Comma 6 7 4" xfId="2505"/>
    <cellStyle name="Comma 6 7 4 2" xfId="5205"/>
    <cellStyle name="Comma 6 7 4 2 2" xfId="10547"/>
    <cellStyle name="Comma 6 7 4 3" xfId="7899"/>
    <cellStyle name="Comma 6 7 5" xfId="5201"/>
    <cellStyle name="Comma 6 7 5 2" xfId="10543"/>
    <cellStyle name="Comma 6 7 6" xfId="7895"/>
    <cellStyle name="Comma 6 8" xfId="2506"/>
    <cellStyle name="Comma 6 8 2" xfId="2507"/>
    <cellStyle name="Comma 6 8 2 2" xfId="2508"/>
    <cellStyle name="Comma 6 8 2 2 2" xfId="5208"/>
    <cellStyle name="Comma 6 8 2 2 2 2" xfId="10550"/>
    <cellStyle name="Comma 6 8 2 2 3" xfId="7902"/>
    <cellStyle name="Comma 6 8 2 3" xfId="5207"/>
    <cellStyle name="Comma 6 8 2 3 2" xfId="10549"/>
    <cellStyle name="Comma 6 8 2 4" xfId="7901"/>
    <cellStyle name="Comma 6 8 3" xfId="2509"/>
    <cellStyle name="Comma 6 8 3 2" xfId="5209"/>
    <cellStyle name="Comma 6 8 3 2 2" xfId="10551"/>
    <cellStyle name="Comma 6 8 3 3" xfId="7903"/>
    <cellStyle name="Comma 6 8 4" xfId="2510"/>
    <cellStyle name="Comma 6 8 4 2" xfId="5210"/>
    <cellStyle name="Comma 6 8 4 2 2" xfId="10552"/>
    <cellStyle name="Comma 6 8 4 3" xfId="7904"/>
    <cellStyle name="Comma 6 8 5" xfId="5206"/>
    <cellStyle name="Comma 6 8 5 2" xfId="10548"/>
    <cellStyle name="Comma 6 8 6" xfId="7900"/>
    <cellStyle name="Comma 6 9" xfId="2511"/>
    <cellStyle name="Comma 6 9 2" xfId="2512"/>
    <cellStyle name="Comma 6 9 2 2" xfId="2513"/>
    <cellStyle name="Comma 6 9 2 2 2" xfId="5213"/>
    <cellStyle name="Comma 6 9 2 2 2 2" xfId="10555"/>
    <cellStyle name="Comma 6 9 2 2 3" xfId="7907"/>
    <cellStyle name="Comma 6 9 2 3" xfId="5212"/>
    <cellStyle name="Comma 6 9 2 3 2" xfId="10554"/>
    <cellStyle name="Comma 6 9 2 4" xfId="7906"/>
    <cellStyle name="Comma 6 9 3" xfId="2514"/>
    <cellStyle name="Comma 6 9 3 2" xfId="5214"/>
    <cellStyle name="Comma 6 9 3 2 2" xfId="10556"/>
    <cellStyle name="Comma 6 9 3 3" xfId="7908"/>
    <cellStyle name="Comma 6 9 4" xfId="2515"/>
    <cellStyle name="Comma 6 9 4 2" xfId="5215"/>
    <cellStyle name="Comma 6 9 4 2 2" xfId="10557"/>
    <cellStyle name="Comma 6 9 4 3" xfId="7909"/>
    <cellStyle name="Comma 6 9 5" xfId="5211"/>
    <cellStyle name="Comma 6 9 5 2" xfId="10553"/>
    <cellStyle name="Comma 6 9 6" xfId="7905"/>
    <cellStyle name="Comma 7" xfId="125"/>
    <cellStyle name="Comma 7 10" xfId="2517"/>
    <cellStyle name="Comma 7 10 2" xfId="2518"/>
    <cellStyle name="Comma 7 10 2 2" xfId="5218"/>
    <cellStyle name="Comma 7 10 2 2 2" xfId="10560"/>
    <cellStyle name="Comma 7 10 2 3" xfId="7912"/>
    <cellStyle name="Comma 7 10 3" xfId="2519"/>
    <cellStyle name="Comma 7 10 3 2" xfId="5219"/>
    <cellStyle name="Comma 7 10 3 2 2" xfId="10561"/>
    <cellStyle name="Comma 7 10 3 3" xfId="7913"/>
    <cellStyle name="Comma 7 10 4" xfId="5217"/>
    <cellStyle name="Comma 7 10 4 2" xfId="10559"/>
    <cellStyle name="Comma 7 10 5" xfId="7911"/>
    <cellStyle name="Comma 7 11" xfId="2520"/>
    <cellStyle name="Comma 7 11 2" xfId="2521"/>
    <cellStyle name="Comma 7 11 2 2" xfId="5221"/>
    <cellStyle name="Comma 7 11 2 2 2" xfId="10563"/>
    <cellStyle name="Comma 7 11 2 3" xfId="7915"/>
    <cellStyle name="Comma 7 11 3" xfId="5220"/>
    <cellStyle name="Comma 7 11 3 2" xfId="10562"/>
    <cellStyle name="Comma 7 11 4" xfId="7914"/>
    <cellStyle name="Comma 7 12" xfId="2522"/>
    <cellStyle name="Comma 7 12 2" xfId="5222"/>
    <cellStyle name="Comma 7 12 2 2" xfId="10564"/>
    <cellStyle name="Comma 7 12 3" xfId="7916"/>
    <cellStyle name="Comma 7 13" xfId="2523"/>
    <cellStyle name="Comma 7 13 2" xfId="5223"/>
    <cellStyle name="Comma 7 13 2 2" xfId="10565"/>
    <cellStyle name="Comma 7 13 3" xfId="7917"/>
    <cellStyle name="Comma 7 14" xfId="5216"/>
    <cellStyle name="Comma 7 14 2" xfId="10558"/>
    <cellStyle name="Comma 7 15" xfId="7910"/>
    <cellStyle name="Comma 7 16" xfId="11016"/>
    <cellStyle name="Comma 7 17" xfId="10994"/>
    <cellStyle name="Comma 7 18" xfId="2516"/>
    <cellStyle name="Comma 7 2" xfId="2524"/>
    <cellStyle name="Comma 7 2 10" xfId="2525"/>
    <cellStyle name="Comma 7 2 10 2" xfId="5225"/>
    <cellStyle name="Comma 7 2 10 2 2" xfId="10567"/>
    <cellStyle name="Comma 7 2 10 3" xfId="7919"/>
    <cellStyle name="Comma 7 2 11" xfId="5224"/>
    <cellStyle name="Comma 7 2 11 2" xfId="10566"/>
    <cellStyle name="Comma 7 2 12" xfId="7918"/>
    <cellStyle name="Comma 7 2 2" xfId="2526"/>
    <cellStyle name="Comma 7 2 2 10" xfId="5226"/>
    <cellStyle name="Comma 7 2 2 10 2" xfId="10568"/>
    <cellStyle name="Comma 7 2 2 11" xfId="7920"/>
    <cellStyle name="Comma 7 2 2 2" xfId="2527"/>
    <cellStyle name="Comma 7 2 2 2 2" xfId="2528"/>
    <cellStyle name="Comma 7 2 2 2 2 2" xfId="2529"/>
    <cellStyle name="Comma 7 2 2 2 2 2 2" xfId="5229"/>
    <cellStyle name="Comma 7 2 2 2 2 2 2 2" xfId="10571"/>
    <cellStyle name="Comma 7 2 2 2 2 2 3" xfId="7923"/>
    <cellStyle name="Comma 7 2 2 2 2 3" xfId="5228"/>
    <cellStyle name="Comma 7 2 2 2 2 3 2" xfId="10570"/>
    <cellStyle name="Comma 7 2 2 2 2 4" xfId="7922"/>
    <cellStyle name="Comma 7 2 2 2 3" xfId="2530"/>
    <cellStyle name="Comma 7 2 2 2 3 2" xfId="5230"/>
    <cellStyle name="Comma 7 2 2 2 3 2 2" xfId="10572"/>
    <cellStyle name="Comma 7 2 2 2 3 3" xfId="7924"/>
    <cellStyle name="Comma 7 2 2 2 4" xfId="2531"/>
    <cellStyle name="Comma 7 2 2 2 4 2" xfId="5231"/>
    <cellStyle name="Comma 7 2 2 2 4 2 2" xfId="10573"/>
    <cellStyle name="Comma 7 2 2 2 4 3" xfId="7925"/>
    <cellStyle name="Comma 7 2 2 2 5" xfId="5227"/>
    <cellStyle name="Comma 7 2 2 2 5 2" xfId="10569"/>
    <cellStyle name="Comma 7 2 2 2 6" xfId="7921"/>
    <cellStyle name="Comma 7 2 2 3" xfId="2532"/>
    <cellStyle name="Comma 7 2 2 3 2" xfId="2533"/>
    <cellStyle name="Comma 7 2 2 3 2 2" xfId="2534"/>
    <cellStyle name="Comma 7 2 2 3 2 2 2" xfId="5234"/>
    <cellStyle name="Comma 7 2 2 3 2 2 2 2" xfId="10576"/>
    <cellStyle name="Comma 7 2 2 3 2 2 3" xfId="7928"/>
    <cellStyle name="Comma 7 2 2 3 2 3" xfId="5233"/>
    <cellStyle name="Comma 7 2 2 3 2 3 2" xfId="10575"/>
    <cellStyle name="Comma 7 2 2 3 2 4" xfId="7927"/>
    <cellStyle name="Comma 7 2 2 3 3" xfId="2535"/>
    <cellStyle name="Comma 7 2 2 3 3 2" xfId="5235"/>
    <cellStyle name="Comma 7 2 2 3 3 2 2" xfId="10577"/>
    <cellStyle name="Comma 7 2 2 3 3 3" xfId="7929"/>
    <cellStyle name="Comma 7 2 2 3 4" xfId="2536"/>
    <cellStyle name="Comma 7 2 2 3 4 2" xfId="5236"/>
    <cellStyle name="Comma 7 2 2 3 4 2 2" xfId="10578"/>
    <cellStyle name="Comma 7 2 2 3 4 3" xfId="7930"/>
    <cellStyle name="Comma 7 2 2 3 5" xfId="5232"/>
    <cellStyle name="Comma 7 2 2 3 5 2" xfId="10574"/>
    <cellStyle name="Comma 7 2 2 3 6" xfId="7926"/>
    <cellStyle name="Comma 7 2 2 4" xfId="2537"/>
    <cellStyle name="Comma 7 2 2 4 2" xfId="2538"/>
    <cellStyle name="Comma 7 2 2 4 2 2" xfId="2539"/>
    <cellStyle name="Comma 7 2 2 4 2 2 2" xfId="5239"/>
    <cellStyle name="Comma 7 2 2 4 2 2 2 2" xfId="10581"/>
    <cellStyle name="Comma 7 2 2 4 2 2 3" xfId="7933"/>
    <cellStyle name="Comma 7 2 2 4 2 3" xfId="5238"/>
    <cellStyle name="Comma 7 2 2 4 2 3 2" xfId="10580"/>
    <cellStyle name="Comma 7 2 2 4 2 4" xfId="7932"/>
    <cellStyle name="Comma 7 2 2 4 3" xfId="2540"/>
    <cellStyle name="Comma 7 2 2 4 3 2" xfId="5240"/>
    <cellStyle name="Comma 7 2 2 4 3 2 2" xfId="10582"/>
    <cellStyle name="Comma 7 2 2 4 3 3" xfId="7934"/>
    <cellStyle name="Comma 7 2 2 4 4" xfId="2541"/>
    <cellStyle name="Comma 7 2 2 4 4 2" xfId="5241"/>
    <cellStyle name="Comma 7 2 2 4 4 2 2" xfId="10583"/>
    <cellStyle name="Comma 7 2 2 4 4 3" xfId="7935"/>
    <cellStyle name="Comma 7 2 2 4 5" xfId="5237"/>
    <cellStyle name="Comma 7 2 2 4 5 2" xfId="10579"/>
    <cellStyle name="Comma 7 2 2 4 6" xfId="7931"/>
    <cellStyle name="Comma 7 2 2 5" xfId="2542"/>
    <cellStyle name="Comma 7 2 2 5 2" xfId="2543"/>
    <cellStyle name="Comma 7 2 2 5 2 2" xfId="2544"/>
    <cellStyle name="Comma 7 2 2 5 2 2 2" xfId="5244"/>
    <cellStyle name="Comma 7 2 2 5 2 2 2 2" xfId="10586"/>
    <cellStyle name="Comma 7 2 2 5 2 2 3" xfId="7938"/>
    <cellStyle name="Comma 7 2 2 5 2 3" xfId="5243"/>
    <cellStyle name="Comma 7 2 2 5 2 3 2" xfId="10585"/>
    <cellStyle name="Comma 7 2 2 5 2 4" xfId="7937"/>
    <cellStyle name="Comma 7 2 2 5 3" xfId="2545"/>
    <cellStyle name="Comma 7 2 2 5 3 2" xfId="5245"/>
    <cellStyle name="Comma 7 2 2 5 3 2 2" xfId="10587"/>
    <cellStyle name="Comma 7 2 2 5 3 3" xfId="7939"/>
    <cellStyle name="Comma 7 2 2 5 4" xfId="2546"/>
    <cellStyle name="Comma 7 2 2 5 4 2" xfId="5246"/>
    <cellStyle name="Comma 7 2 2 5 4 2 2" xfId="10588"/>
    <cellStyle name="Comma 7 2 2 5 4 3" xfId="7940"/>
    <cellStyle name="Comma 7 2 2 5 5" xfId="5242"/>
    <cellStyle name="Comma 7 2 2 5 5 2" xfId="10584"/>
    <cellStyle name="Comma 7 2 2 5 6" xfId="7936"/>
    <cellStyle name="Comma 7 2 2 6" xfId="2547"/>
    <cellStyle name="Comma 7 2 2 6 2" xfId="2548"/>
    <cellStyle name="Comma 7 2 2 6 2 2" xfId="5248"/>
    <cellStyle name="Comma 7 2 2 6 2 2 2" xfId="10590"/>
    <cellStyle name="Comma 7 2 2 6 2 3" xfId="7942"/>
    <cellStyle name="Comma 7 2 2 6 3" xfId="2549"/>
    <cellStyle name="Comma 7 2 2 6 3 2" xfId="5249"/>
    <cellStyle name="Comma 7 2 2 6 3 2 2" xfId="10591"/>
    <cellStyle name="Comma 7 2 2 6 3 3" xfId="7943"/>
    <cellStyle name="Comma 7 2 2 6 4" xfId="5247"/>
    <cellStyle name="Comma 7 2 2 6 4 2" xfId="10589"/>
    <cellStyle name="Comma 7 2 2 6 5" xfId="7941"/>
    <cellStyle name="Comma 7 2 2 7" xfId="2550"/>
    <cellStyle name="Comma 7 2 2 7 2" xfId="2551"/>
    <cellStyle name="Comma 7 2 2 7 2 2" xfId="5251"/>
    <cellStyle name="Comma 7 2 2 7 2 2 2" xfId="10593"/>
    <cellStyle name="Comma 7 2 2 7 2 3" xfId="7945"/>
    <cellStyle name="Comma 7 2 2 7 3" xfId="5250"/>
    <cellStyle name="Comma 7 2 2 7 3 2" xfId="10592"/>
    <cellStyle name="Comma 7 2 2 7 4" xfId="7944"/>
    <cellStyle name="Comma 7 2 2 8" xfId="2552"/>
    <cellStyle name="Comma 7 2 2 8 2" xfId="5252"/>
    <cellStyle name="Comma 7 2 2 8 2 2" xfId="10594"/>
    <cellStyle name="Comma 7 2 2 8 3" xfId="7946"/>
    <cellStyle name="Comma 7 2 2 9" xfId="2553"/>
    <cellStyle name="Comma 7 2 2 9 2" xfId="5253"/>
    <cellStyle name="Comma 7 2 2 9 2 2" xfId="10595"/>
    <cellStyle name="Comma 7 2 2 9 3" xfId="7947"/>
    <cellStyle name="Comma 7 2 3" xfId="2554"/>
    <cellStyle name="Comma 7 2 3 2" xfId="2555"/>
    <cellStyle name="Comma 7 2 3 2 2" xfId="2556"/>
    <cellStyle name="Comma 7 2 3 2 2 2" xfId="5256"/>
    <cellStyle name="Comma 7 2 3 2 2 2 2" xfId="10598"/>
    <cellStyle name="Comma 7 2 3 2 2 3" xfId="7950"/>
    <cellStyle name="Comma 7 2 3 2 3" xfId="5255"/>
    <cellStyle name="Comma 7 2 3 2 3 2" xfId="10597"/>
    <cellStyle name="Comma 7 2 3 2 4" xfId="7949"/>
    <cellStyle name="Comma 7 2 3 3" xfId="2557"/>
    <cellStyle name="Comma 7 2 3 3 2" xfId="5257"/>
    <cellStyle name="Comma 7 2 3 3 2 2" xfId="10599"/>
    <cellStyle name="Comma 7 2 3 3 3" xfId="7951"/>
    <cellStyle name="Comma 7 2 3 4" xfId="2558"/>
    <cellStyle name="Comma 7 2 3 4 2" xfId="5258"/>
    <cellStyle name="Comma 7 2 3 4 2 2" xfId="10600"/>
    <cellStyle name="Comma 7 2 3 4 3" xfId="7952"/>
    <cellStyle name="Comma 7 2 3 5" xfId="5254"/>
    <cellStyle name="Comma 7 2 3 5 2" xfId="10596"/>
    <cellStyle name="Comma 7 2 3 6" xfId="7948"/>
    <cellStyle name="Comma 7 2 4" xfId="2559"/>
    <cellStyle name="Comma 7 2 4 2" xfId="2560"/>
    <cellStyle name="Comma 7 2 4 2 2" xfId="2561"/>
    <cellStyle name="Comma 7 2 4 2 2 2" xfId="5261"/>
    <cellStyle name="Comma 7 2 4 2 2 2 2" xfId="10603"/>
    <cellStyle name="Comma 7 2 4 2 2 3" xfId="7955"/>
    <cellStyle name="Comma 7 2 4 2 3" xfId="5260"/>
    <cellStyle name="Comma 7 2 4 2 3 2" xfId="10602"/>
    <cellStyle name="Comma 7 2 4 2 4" xfId="7954"/>
    <cellStyle name="Comma 7 2 4 3" xfId="2562"/>
    <cellStyle name="Comma 7 2 4 3 2" xfId="5262"/>
    <cellStyle name="Comma 7 2 4 3 2 2" xfId="10604"/>
    <cellStyle name="Comma 7 2 4 3 3" xfId="7956"/>
    <cellStyle name="Comma 7 2 4 4" xfId="2563"/>
    <cellStyle name="Comma 7 2 4 4 2" xfId="5263"/>
    <cellStyle name="Comma 7 2 4 4 2 2" xfId="10605"/>
    <cellStyle name="Comma 7 2 4 4 3" xfId="7957"/>
    <cellStyle name="Comma 7 2 4 5" xfId="5259"/>
    <cellStyle name="Comma 7 2 4 5 2" xfId="10601"/>
    <cellStyle name="Comma 7 2 4 6" xfId="7953"/>
    <cellStyle name="Comma 7 2 5" xfId="2564"/>
    <cellStyle name="Comma 7 2 5 2" xfId="2565"/>
    <cellStyle name="Comma 7 2 5 2 2" xfId="2566"/>
    <cellStyle name="Comma 7 2 5 2 2 2" xfId="5266"/>
    <cellStyle name="Comma 7 2 5 2 2 2 2" xfId="10608"/>
    <cellStyle name="Comma 7 2 5 2 2 3" xfId="7960"/>
    <cellStyle name="Comma 7 2 5 2 3" xfId="5265"/>
    <cellStyle name="Comma 7 2 5 2 3 2" xfId="10607"/>
    <cellStyle name="Comma 7 2 5 2 4" xfId="7959"/>
    <cellStyle name="Comma 7 2 5 3" xfId="2567"/>
    <cellStyle name="Comma 7 2 5 3 2" xfId="5267"/>
    <cellStyle name="Comma 7 2 5 3 2 2" xfId="10609"/>
    <cellStyle name="Comma 7 2 5 3 3" xfId="7961"/>
    <cellStyle name="Comma 7 2 5 4" xfId="2568"/>
    <cellStyle name="Comma 7 2 5 4 2" xfId="5268"/>
    <cellStyle name="Comma 7 2 5 4 2 2" xfId="10610"/>
    <cellStyle name="Comma 7 2 5 4 3" xfId="7962"/>
    <cellStyle name="Comma 7 2 5 5" xfId="5264"/>
    <cellStyle name="Comma 7 2 5 5 2" xfId="10606"/>
    <cellStyle name="Comma 7 2 5 6" xfId="7958"/>
    <cellStyle name="Comma 7 2 6" xfId="2569"/>
    <cellStyle name="Comma 7 2 6 2" xfId="2570"/>
    <cellStyle name="Comma 7 2 6 2 2" xfId="2571"/>
    <cellStyle name="Comma 7 2 6 2 2 2" xfId="5271"/>
    <cellStyle name="Comma 7 2 6 2 2 2 2" xfId="10613"/>
    <cellStyle name="Comma 7 2 6 2 2 3" xfId="7965"/>
    <cellStyle name="Comma 7 2 6 2 3" xfId="5270"/>
    <cellStyle name="Comma 7 2 6 2 3 2" xfId="10612"/>
    <cellStyle name="Comma 7 2 6 2 4" xfId="7964"/>
    <cellStyle name="Comma 7 2 6 3" xfId="2572"/>
    <cellStyle name="Comma 7 2 6 3 2" xfId="5272"/>
    <cellStyle name="Comma 7 2 6 3 2 2" xfId="10614"/>
    <cellStyle name="Comma 7 2 6 3 3" xfId="7966"/>
    <cellStyle name="Comma 7 2 6 4" xfId="2573"/>
    <cellStyle name="Comma 7 2 6 4 2" xfId="5273"/>
    <cellStyle name="Comma 7 2 6 4 2 2" xfId="10615"/>
    <cellStyle name="Comma 7 2 6 4 3" xfId="7967"/>
    <cellStyle name="Comma 7 2 6 5" xfId="5269"/>
    <cellStyle name="Comma 7 2 6 5 2" xfId="10611"/>
    <cellStyle name="Comma 7 2 6 6" xfId="7963"/>
    <cellStyle name="Comma 7 2 7" xfId="2574"/>
    <cellStyle name="Comma 7 2 7 2" xfId="2575"/>
    <cellStyle name="Comma 7 2 7 2 2" xfId="5275"/>
    <cellStyle name="Comma 7 2 7 2 2 2" xfId="10617"/>
    <cellStyle name="Comma 7 2 7 2 3" xfId="7969"/>
    <cellStyle name="Comma 7 2 7 3" xfId="2576"/>
    <cellStyle name="Comma 7 2 7 3 2" xfId="5276"/>
    <cellStyle name="Comma 7 2 7 3 2 2" xfId="10618"/>
    <cellStyle name="Comma 7 2 7 3 3" xfId="7970"/>
    <cellStyle name="Comma 7 2 7 4" xfId="5274"/>
    <cellStyle name="Comma 7 2 7 4 2" xfId="10616"/>
    <cellStyle name="Comma 7 2 7 5" xfId="7968"/>
    <cellStyle name="Comma 7 2 8" xfId="2577"/>
    <cellStyle name="Comma 7 2 8 2" xfId="2578"/>
    <cellStyle name="Comma 7 2 8 2 2" xfId="5278"/>
    <cellStyle name="Comma 7 2 8 2 2 2" xfId="10620"/>
    <cellStyle name="Comma 7 2 8 2 3" xfId="7972"/>
    <cellStyle name="Comma 7 2 8 3" xfId="5277"/>
    <cellStyle name="Comma 7 2 8 3 2" xfId="10619"/>
    <cellStyle name="Comma 7 2 8 4" xfId="7971"/>
    <cellStyle name="Comma 7 2 9" xfId="2579"/>
    <cellStyle name="Comma 7 2 9 2" xfId="5279"/>
    <cellStyle name="Comma 7 2 9 2 2" xfId="10621"/>
    <cellStyle name="Comma 7 2 9 3" xfId="7973"/>
    <cellStyle name="Comma 7 3" xfId="2580"/>
    <cellStyle name="Comma 7 3 10" xfId="2581"/>
    <cellStyle name="Comma 7 3 10 2" xfId="5281"/>
    <cellStyle name="Comma 7 3 10 2 2" xfId="10623"/>
    <cellStyle name="Comma 7 3 10 3" xfId="7975"/>
    <cellStyle name="Comma 7 3 11" xfId="5280"/>
    <cellStyle name="Comma 7 3 11 2" xfId="10622"/>
    <cellStyle name="Comma 7 3 12" xfId="7974"/>
    <cellStyle name="Comma 7 3 2" xfId="2582"/>
    <cellStyle name="Comma 7 3 2 10" xfId="5282"/>
    <cellStyle name="Comma 7 3 2 10 2" xfId="10624"/>
    <cellStyle name="Comma 7 3 2 11" xfId="7976"/>
    <cellStyle name="Comma 7 3 2 2" xfId="2583"/>
    <cellStyle name="Comma 7 3 2 2 2" xfId="2584"/>
    <cellStyle name="Comma 7 3 2 2 2 2" xfId="2585"/>
    <cellStyle name="Comma 7 3 2 2 2 2 2" xfId="5285"/>
    <cellStyle name="Comma 7 3 2 2 2 2 2 2" xfId="10627"/>
    <cellStyle name="Comma 7 3 2 2 2 2 3" xfId="7979"/>
    <cellStyle name="Comma 7 3 2 2 2 3" xfId="5284"/>
    <cellStyle name="Comma 7 3 2 2 2 3 2" xfId="10626"/>
    <cellStyle name="Comma 7 3 2 2 2 4" xfId="7978"/>
    <cellStyle name="Comma 7 3 2 2 3" xfId="2586"/>
    <cellStyle name="Comma 7 3 2 2 3 2" xfId="5286"/>
    <cellStyle name="Comma 7 3 2 2 3 2 2" xfId="10628"/>
    <cellStyle name="Comma 7 3 2 2 3 3" xfId="7980"/>
    <cellStyle name="Comma 7 3 2 2 4" xfId="2587"/>
    <cellStyle name="Comma 7 3 2 2 4 2" xfId="5287"/>
    <cellStyle name="Comma 7 3 2 2 4 2 2" xfId="10629"/>
    <cellStyle name="Comma 7 3 2 2 4 3" xfId="7981"/>
    <cellStyle name="Comma 7 3 2 2 5" xfId="5283"/>
    <cellStyle name="Comma 7 3 2 2 5 2" xfId="10625"/>
    <cellStyle name="Comma 7 3 2 2 6" xfId="7977"/>
    <cellStyle name="Comma 7 3 2 3" xfId="2588"/>
    <cellStyle name="Comma 7 3 2 3 2" xfId="2589"/>
    <cellStyle name="Comma 7 3 2 3 2 2" xfId="2590"/>
    <cellStyle name="Comma 7 3 2 3 2 2 2" xfId="5290"/>
    <cellStyle name="Comma 7 3 2 3 2 2 2 2" xfId="10632"/>
    <cellStyle name="Comma 7 3 2 3 2 2 3" xfId="7984"/>
    <cellStyle name="Comma 7 3 2 3 2 3" xfId="5289"/>
    <cellStyle name="Comma 7 3 2 3 2 3 2" xfId="10631"/>
    <cellStyle name="Comma 7 3 2 3 2 4" xfId="7983"/>
    <cellStyle name="Comma 7 3 2 3 3" xfId="2591"/>
    <cellStyle name="Comma 7 3 2 3 3 2" xfId="5291"/>
    <cellStyle name="Comma 7 3 2 3 3 2 2" xfId="10633"/>
    <cellStyle name="Comma 7 3 2 3 3 3" xfId="7985"/>
    <cellStyle name="Comma 7 3 2 3 4" xfId="2592"/>
    <cellStyle name="Comma 7 3 2 3 4 2" xfId="5292"/>
    <cellStyle name="Comma 7 3 2 3 4 2 2" xfId="10634"/>
    <cellStyle name="Comma 7 3 2 3 4 3" xfId="7986"/>
    <cellStyle name="Comma 7 3 2 3 5" xfId="5288"/>
    <cellStyle name="Comma 7 3 2 3 5 2" xfId="10630"/>
    <cellStyle name="Comma 7 3 2 3 6" xfId="7982"/>
    <cellStyle name="Comma 7 3 2 4" xfId="2593"/>
    <cellStyle name="Comma 7 3 2 4 2" xfId="2594"/>
    <cellStyle name="Comma 7 3 2 4 2 2" xfId="2595"/>
    <cellStyle name="Comma 7 3 2 4 2 2 2" xfId="5295"/>
    <cellStyle name="Comma 7 3 2 4 2 2 2 2" xfId="10637"/>
    <cellStyle name="Comma 7 3 2 4 2 2 3" xfId="7989"/>
    <cellStyle name="Comma 7 3 2 4 2 3" xfId="5294"/>
    <cellStyle name="Comma 7 3 2 4 2 3 2" xfId="10636"/>
    <cellStyle name="Comma 7 3 2 4 2 4" xfId="7988"/>
    <cellStyle name="Comma 7 3 2 4 3" xfId="2596"/>
    <cellStyle name="Comma 7 3 2 4 3 2" xfId="5296"/>
    <cellStyle name="Comma 7 3 2 4 3 2 2" xfId="10638"/>
    <cellStyle name="Comma 7 3 2 4 3 3" xfId="7990"/>
    <cellStyle name="Comma 7 3 2 4 4" xfId="2597"/>
    <cellStyle name="Comma 7 3 2 4 4 2" xfId="5297"/>
    <cellStyle name="Comma 7 3 2 4 4 2 2" xfId="10639"/>
    <cellStyle name="Comma 7 3 2 4 4 3" xfId="7991"/>
    <cellStyle name="Comma 7 3 2 4 5" xfId="5293"/>
    <cellStyle name="Comma 7 3 2 4 5 2" xfId="10635"/>
    <cellStyle name="Comma 7 3 2 4 6" xfId="7987"/>
    <cellStyle name="Comma 7 3 2 5" xfId="2598"/>
    <cellStyle name="Comma 7 3 2 5 2" xfId="2599"/>
    <cellStyle name="Comma 7 3 2 5 2 2" xfId="2600"/>
    <cellStyle name="Comma 7 3 2 5 2 2 2" xfId="5300"/>
    <cellStyle name="Comma 7 3 2 5 2 2 2 2" xfId="10642"/>
    <cellStyle name="Comma 7 3 2 5 2 2 3" xfId="7994"/>
    <cellStyle name="Comma 7 3 2 5 2 3" xfId="5299"/>
    <cellStyle name="Comma 7 3 2 5 2 3 2" xfId="10641"/>
    <cellStyle name="Comma 7 3 2 5 2 4" xfId="7993"/>
    <cellStyle name="Comma 7 3 2 5 3" xfId="2601"/>
    <cellStyle name="Comma 7 3 2 5 3 2" xfId="5301"/>
    <cellStyle name="Comma 7 3 2 5 3 2 2" xfId="10643"/>
    <cellStyle name="Comma 7 3 2 5 3 3" xfId="7995"/>
    <cellStyle name="Comma 7 3 2 5 4" xfId="2602"/>
    <cellStyle name="Comma 7 3 2 5 4 2" xfId="5302"/>
    <cellStyle name="Comma 7 3 2 5 4 2 2" xfId="10644"/>
    <cellStyle name="Comma 7 3 2 5 4 3" xfId="7996"/>
    <cellStyle name="Comma 7 3 2 5 5" xfId="5298"/>
    <cellStyle name="Comma 7 3 2 5 5 2" xfId="10640"/>
    <cellStyle name="Comma 7 3 2 5 6" xfId="7992"/>
    <cellStyle name="Comma 7 3 2 6" xfId="2603"/>
    <cellStyle name="Comma 7 3 2 6 2" xfId="2604"/>
    <cellStyle name="Comma 7 3 2 6 2 2" xfId="5304"/>
    <cellStyle name="Comma 7 3 2 6 2 2 2" xfId="10646"/>
    <cellStyle name="Comma 7 3 2 6 2 3" xfId="7998"/>
    <cellStyle name="Comma 7 3 2 6 3" xfId="2605"/>
    <cellStyle name="Comma 7 3 2 6 3 2" xfId="5305"/>
    <cellStyle name="Comma 7 3 2 6 3 2 2" xfId="10647"/>
    <cellStyle name="Comma 7 3 2 6 3 3" xfId="7999"/>
    <cellStyle name="Comma 7 3 2 6 4" xfId="5303"/>
    <cellStyle name="Comma 7 3 2 6 4 2" xfId="10645"/>
    <cellStyle name="Comma 7 3 2 6 5" xfId="7997"/>
    <cellStyle name="Comma 7 3 2 7" xfId="2606"/>
    <cellStyle name="Comma 7 3 2 7 2" xfId="2607"/>
    <cellStyle name="Comma 7 3 2 7 2 2" xfId="5307"/>
    <cellStyle name="Comma 7 3 2 7 2 2 2" xfId="10649"/>
    <cellStyle name="Comma 7 3 2 7 2 3" xfId="8001"/>
    <cellStyle name="Comma 7 3 2 7 3" xfId="5306"/>
    <cellStyle name="Comma 7 3 2 7 3 2" xfId="10648"/>
    <cellStyle name="Comma 7 3 2 7 4" xfId="8000"/>
    <cellStyle name="Comma 7 3 2 8" xfId="2608"/>
    <cellStyle name="Comma 7 3 2 8 2" xfId="5308"/>
    <cellStyle name="Comma 7 3 2 8 2 2" xfId="10650"/>
    <cellStyle name="Comma 7 3 2 8 3" xfId="8002"/>
    <cellStyle name="Comma 7 3 2 9" xfId="2609"/>
    <cellStyle name="Comma 7 3 2 9 2" xfId="5309"/>
    <cellStyle name="Comma 7 3 2 9 2 2" xfId="10651"/>
    <cellStyle name="Comma 7 3 2 9 3" xfId="8003"/>
    <cellStyle name="Comma 7 3 3" xfId="2610"/>
    <cellStyle name="Comma 7 3 3 2" xfId="2611"/>
    <cellStyle name="Comma 7 3 3 2 2" xfId="2612"/>
    <cellStyle name="Comma 7 3 3 2 2 2" xfId="5312"/>
    <cellStyle name="Comma 7 3 3 2 2 2 2" xfId="10654"/>
    <cellStyle name="Comma 7 3 3 2 2 3" xfId="8006"/>
    <cellStyle name="Comma 7 3 3 2 3" xfId="5311"/>
    <cellStyle name="Comma 7 3 3 2 3 2" xfId="10653"/>
    <cellStyle name="Comma 7 3 3 2 4" xfId="8005"/>
    <cellStyle name="Comma 7 3 3 3" xfId="2613"/>
    <cellStyle name="Comma 7 3 3 3 2" xfId="5313"/>
    <cellStyle name="Comma 7 3 3 3 2 2" xfId="10655"/>
    <cellStyle name="Comma 7 3 3 3 3" xfId="8007"/>
    <cellStyle name="Comma 7 3 3 4" xfId="2614"/>
    <cellStyle name="Comma 7 3 3 4 2" xfId="5314"/>
    <cellStyle name="Comma 7 3 3 4 2 2" xfId="10656"/>
    <cellStyle name="Comma 7 3 3 4 3" xfId="8008"/>
    <cellStyle name="Comma 7 3 3 5" xfId="5310"/>
    <cellStyle name="Comma 7 3 3 5 2" xfId="10652"/>
    <cellStyle name="Comma 7 3 3 6" xfId="8004"/>
    <cellStyle name="Comma 7 3 4" xfId="2615"/>
    <cellStyle name="Comma 7 3 4 2" xfId="2616"/>
    <cellStyle name="Comma 7 3 4 2 2" xfId="2617"/>
    <cellStyle name="Comma 7 3 4 2 2 2" xfId="5317"/>
    <cellStyle name="Comma 7 3 4 2 2 2 2" xfId="10659"/>
    <cellStyle name="Comma 7 3 4 2 2 3" xfId="8011"/>
    <cellStyle name="Comma 7 3 4 2 3" xfId="5316"/>
    <cellStyle name="Comma 7 3 4 2 3 2" xfId="10658"/>
    <cellStyle name="Comma 7 3 4 2 4" xfId="8010"/>
    <cellStyle name="Comma 7 3 4 3" xfId="2618"/>
    <cellStyle name="Comma 7 3 4 3 2" xfId="5318"/>
    <cellStyle name="Comma 7 3 4 3 2 2" xfId="10660"/>
    <cellStyle name="Comma 7 3 4 3 3" xfId="8012"/>
    <cellStyle name="Comma 7 3 4 4" xfId="2619"/>
    <cellStyle name="Comma 7 3 4 4 2" xfId="5319"/>
    <cellStyle name="Comma 7 3 4 4 2 2" xfId="10661"/>
    <cellStyle name="Comma 7 3 4 4 3" xfId="8013"/>
    <cellStyle name="Comma 7 3 4 5" xfId="5315"/>
    <cellStyle name="Comma 7 3 4 5 2" xfId="10657"/>
    <cellStyle name="Comma 7 3 4 6" xfId="8009"/>
    <cellStyle name="Comma 7 3 5" xfId="2620"/>
    <cellStyle name="Comma 7 3 5 2" xfId="2621"/>
    <cellStyle name="Comma 7 3 5 2 2" xfId="2622"/>
    <cellStyle name="Comma 7 3 5 2 2 2" xfId="5322"/>
    <cellStyle name="Comma 7 3 5 2 2 2 2" xfId="10664"/>
    <cellStyle name="Comma 7 3 5 2 2 3" xfId="8016"/>
    <cellStyle name="Comma 7 3 5 2 3" xfId="5321"/>
    <cellStyle name="Comma 7 3 5 2 3 2" xfId="10663"/>
    <cellStyle name="Comma 7 3 5 2 4" xfId="8015"/>
    <cellStyle name="Comma 7 3 5 3" xfId="2623"/>
    <cellStyle name="Comma 7 3 5 3 2" xfId="5323"/>
    <cellStyle name="Comma 7 3 5 3 2 2" xfId="10665"/>
    <cellStyle name="Comma 7 3 5 3 3" xfId="8017"/>
    <cellStyle name="Comma 7 3 5 4" xfId="2624"/>
    <cellStyle name="Comma 7 3 5 4 2" xfId="5324"/>
    <cellStyle name="Comma 7 3 5 4 2 2" xfId="10666"/>
    <cellStyle name="Comma 7 3 5 4 3" xfId="8018"/>
    <cellStyle name="Comma 7 3 5 5" xfId="5320"/>
    <cellStyle name="Comma 7 3 5 5 2" xfId="10662"/>
    <cellStyle name="Comma 7 3 5 6" xfId="8014"/>
    <cellStyle name="Comma 7 3 6" xfId="2625"/>
    <cellStyle name="Comma 7 3 6 2" xfId="2626"/>
    <cellStyle name="Comma 7 3 6 2 2" xfId="2627"/>
    <cellStyle name="Comma 7 3 6 2 2 2" xfId="5327"/>
    <cellStyle name="Comma 7 3 6 2 2 2 2" xfId="10669"/>
    <cellStyle name="Comma 7 3 6 2 2 3" xfId="8021"/>
    <cellStyle name="Comma 7 3 6 2 3" xfId="5326"/>
    <cellStyle name="Comma 7 3 6 2 3 2" xfId="10668"/>
    <cellStyle name="Comma 7 3 6 2 4" xfId="8020"/>
    <cellStyle name="Comma 7 3 6 3" xfId="2628"/>
    <cellStyle name="Comma 7 3 6 3 2" xfId="5328"/>
    <cellStyle name="Comma 7 3 6 3 2 2" xfId="10670"/>
    <cellStyle name="Comma 7 3 6 3 3" xfId="8022"/>
    <cellStyle name="Comma 7 3 6 4" xfId="2629"/>
    <cellStyle name="Comma 7 3 6 4 2" xfId="5329"/>
    <cellStyle name="Comma 7 3 6 4 2 2" xfId="10671"/>
    <cellStyle name="Comma 7 3 6 4 3" xfId="8023"/>
    <cellStyle name="Comma 7 3 6 5" xfId="5325"/>
    <cellStyle name="Comma 7 3 6 5 2" xfId="10667"/>
    <cellStyle name="Comma 7 3 6 6" xfId="8019"/>
    <cellStyle name="Comma 7 3 7" xfId="2630"/>
    <cellStyle name="Comma 7 3 7 2" xfId="2631"/>
    <cellStyle name="Comma 7 3 7 2 2" xfId="5331"/>
    <cellStyle name="Comma 7 3 7 2 2 2" xfId="10673"/>
    <cellStyle name="Comma 7 3 7 2 3" xfId="8025"/>
    <cellStyle name="Comma 7 3 7 3" xfId="2632"/>
    <cellStyle name="Comma 7 3 7 3 2" xfId="5332"/>
    <cellStyle name="Comma 7 3 7 3 2 2" xfId="10674"/>
    <cellStyle name="Comma 7 3 7 3 3" xfId="8026"/>
    <cellStyle name="Comma 7 3 7 4" xfId="5330"/>
    <cellStyle name="Comma 7 3 7 4 2" xfId="10672"/>
    <cellStyle name="Comma 7 3 7 5" xfId="8024"/>
    <cellStyle name="Comma 7 3 8" xfId="2633"/>
    <cellStyle name="Comma 7 3 8 2" xfId="2634"/>
    <cellStyle name="Comma 7 3 8 2 2" xfId="5334"/>
    <cellStyle name="Comma 7 3 8 2 2 2" xfId="10676"/>
    <cellStyle name="Comma 7 3 8 2 3" xfId="8028"/>
    <cellStyle name="Comma 7 3 8 3" xfId="5333"/>
    <cellStyle name="Comma 7 3 8 3 2" xfId="10675"/>
    <cellStyle name="Comma 7 3 8 4" xfId="8027"/>
    <cellStyle name="Comma 7 3 9" xfId="2635"/>
    <cellStyle name="Comma 7 3 9 2" xfId="5335"/>
    <cellStyle name="Comma 7 3 9 2 2" xfId="10677"/>
    <cellStyle name="Comma 7 3 9 3" xfId="8029"/>
    <cellStyle name="Comma 7 4" xfId="2636"/>
    <cellStyle name="Comma 7 4 10" xfId="2637"/>
    <cellStyle name="Comma 7 4 10 2" xfId="5337"/>
    <cellStyle name="Comma 7 4 10 2 2" xfId="10679"/>
    <cellStyle name="Comma 7 4 10 3" xfId="8031"/>
    <cellStyle name="Comma 7 4 11" xfId="5336"/>
    <cellStyle name="Comma 7 4 11 2" xfId="10678"/>
    <cellStyle name="Comma 7 4 12" xfId="8030"/>
    <cellStyle name="Comma 7 4 2" xfId="2638"/>
    <cellStyle name="Comma 7 4 2 10" xfId="5338"/>
    <cellStyle name="Comma 7 4 2 10 2" xfId="10680"/>
    <cellStyle name="Comma 7 4 2 11" xfId="8032"/>
    <cellStyle name="Comma 7 4 2 2" xfId="2639"/>
    <cellStyle name="Comma 7 4 2 2 2" xfId="2640"/>
    <cellStyle name="Comma 7 4 2 2 2 2" xfId="2641"/>
    <cellStyle name="Comma 7 4 2 2 2 2 2" xfId="5341"/>
    <cellStyle name="Comma 7 4 2 2 2 2 2 2" xfId="10683"/>
    <cellStyle name="Comma 7 4 2 2 2 2 3" xfId="8035"/>
    <cellStyle name="Comma 7 4 2 2 2 3" xfId="5340"/>
    <cellStyle name="Comma 7 4 2 2 2 3 2" xfId="10682"/>
    <cellStyle name="Comma 7 4 2 2 2 4" xfId="8034"/>
    <cellStyle name="Comma 7 4 2 2 3" xfId="2642"/>
    <cellStyle name="Comma 7 4 2 2 3 2" xfId="5342"/>
    <cellStyle name="Comma 7 4 2 2 3 2 2" xfId="10684"/>
    <cellStyle name="Comma 7 4 2 2 3 3" xfId="8036"/>
    <cellStyle name="Comma 7 4 2 2 4" xfId="2643"/>
    <cellStyle name="Comma 7 4 2 2 4 2" xfId="5343"/>
    <cellStyle name="Comma 7 4 2 2 4 2 2" xfId="10685"/>
    <cellStyle name="Comma 7 4 2 2 4 3" xfId="8037"/>
    <cellStyle name="Comma 7 4 2 2 5" xfId="5339"/>
    <cellStyle name="Comma 7 4 2 2 5 2" xfId="10681"/>
    <cellStyle name="Comma 7 4 2 2 6" xfId="8033"/>
    <cellStyle name="Comma 7 4 2 3" xfId="2644"/>
    <cellStyle name="Comma 7 4 2 3 2" xfId="2645"/>
    <cellStyle name="Comma 7 4 2 3 2 2" xfId="2646"/>
    <cellStyle name="Comma 7 4 2 3 2 2 2" xfId="5346"/>
    <cellStyle name="Comma 7 4 2 3 2 2 2 2" xfId="10688"/>
    <cellStyle name="Comma 7 4 2 3 2 2 3" xfId="8040"/>
    <cellStyle name="Comma 7 4 2 3 2 3" xfId="5345"/>
    <cellStyle name="Comma 7 4 2 3 2 3 2" xfId="10687"/>
    <cellStyle name="Comma 7 4 2 3 2 4" xfId="8039"/>
    <cellStyle name="Comma 7 4 2 3 3" xfId="2647"/>
    <cellStyle name="Comma 7 4 2 3 3 2" xfId="5347"/>
    <cellStyle name="Comma 7 4 2 3 3 2 2" xfId="10689"/>
    <cellStyle name="Comma 7 4 2 3 3 3" xfId="8041"/>
    <cellStyle name="Comma 7 4 2 3 4" xfId="2648"/>
    <cellStyle name="Comma 7 4 2 3 4 2" xfId="5348"/>
    <cellStyle name="Comma 7 4 2 3 4 2 2" xfId="10690"/>
    <cellStyle name="Comma 7 4 2 3 4 3" xfId="8042"/>
    <cellStyle name="Comma 7 4 2 3 5" xfId="5344"/>
    <cellStyle name="Comma 7 4 2 3 5 2" xfId="10686"/>
    <cellStyle name="Comma 7 4 2 3 6" xfId="8038"/>
    <cellStyle name="Comma 7 4 2 4" xfId="2649"/>
    <cellStyle name="Comma 7 4 2 4 2" xfId="2650"/>
    <cellStyle name="Comma 7 4 2 4 2 2" xfId="2651"/>
    <cellStyle name="Comma 7 4 2 4 2 2 2" xfId="5351"/>
    <cellStyle name="Comma 7 4 2 4 2 2 2 2" xfId="10693"/>
    <cellStyle name="Comma 7 4 2 4 2 2 3" xfId="8045"/>
    <cellStyle name="Comma 7 4 2 4 2 3" xfId="5350"/>
    <cellStyle name="Comma 7 4 2 4 2 3 2" xfId="10692"/>
    <cellStyle name="Comma 7 4 2 4 2 4" xfId="8044"/>
    <cellStyle name="Comma 7 4 2 4 3" xfId="2652"/>
    <cellStyle name="Comma 7 4 2 4 3 2" xfId="5352"/>
    <cellStyle name="Comma 7 4 2 4 3 2 2" xfId="10694"/>
    <cellStyle name="Comma 7 4 2 4 3 3" xfId="8046"/>
    <cellStyle name="Comma 7 4 2 4 4" xfId="2653"/>
    <cellStyle name="Comma 7 4 2 4 4 2" xfId="5353"/>
    <cellStyle name="Comma 7 4 2 4 4 2 2" xfId="10695"/>
    <cellStyle name="Comma 7 4 2 4 4 3" xfId="8047"/>
    <cellStyle name="Comma 7 4 2 4 5" xfId="5349"/>
    <cellStyle name="Comma 7 4 2 4 5 2" xfId="10691"/>
    <cellStyle name="Comma 7 4 2 4 6" xfId="8043"/>
    <cellStyle name="Comma 7 4 2 5" xfId="2654"/>
    <cellStyle name="Comma 7 4 2 5 2" xfId="2655"/>
    <cellStyle name="Comma 7 4 2 5 2 2" xfId="2656"/>
    <cellStyle name="Comma 7 4 2 5 2 2 2" xfId="5356"/>
    <cellStyle name="Comma 7 4 2 5 2 2 2 2" xfId="10698"/>
    <cellStyle name="Comma 7 4 2 5 2 2 3" xfId="8050"/>
    <cellStyle name="Comma 7 4 2 5 2 3" xfId="5355"/>
    <cellStyle name="Comma 7 4 2 5 2 3 2" xfId="10697"/>
    <cellStyle name="Comma 7 4 2 5 2 4" xfId="8049"/>
    <cellStyle name="Comma 7 4 2 5 3" xfId="2657"/>
    <cellStyle name="Comma 7 4 2 5 3 2" xfId="5357"/>
    <cellStyle name="Comma 7 4 2 5 3 2 2" xfId="10699"/>
    <cellStyle name="Comma 7 4 2 5 3 3" xfId="8051"/>
    <cellStyle name="Comma 7 4 2 5 4" xfId="2658"/>
    <cellStyle name="Comma 7 4 2 5 4 2" xfId="5358"/>
    <cellStyle name="Comma 7 4 2 5 4 2 2" xfId="10700"/>
    <cellStyle name="Comma 7 4 2 5 4 3" xfId="8052"/>
    <cellStyle name="Comma 7 4 2 5 5" xfId="5354"/>
    <cellStyle name="Comma 7 4 2 5 5 2" xfId="10696"/>
    <cellStyle name="Comma 7 4 2 5 6" xfId="8048"/>
    <cellStyle name="Comma 7 4 2 6" xfId="2659"/>
    <cellStyle name="Comma 7 4 2 6 2" xfId="2660"/>
    <cellStyle name="Comma 7 4 2 6 2 2" xfId="5360"/>
    <cellStyle name="Comma 7 4 2 6 2 2 2" xfId="10702"/>
    <cellStyle name="Comma 7 4 2 6 2 3" xfId="8054"/>
    <cellStyle name="Comma 7 4 2 6 3" xfId="2661"/>
    <cellStyle name="Comma 7 4 2 6 3 2" xfId="5361"/>
    <cellStyle name="Comma 7 4 2 6 3 2 2" xfId="10703"/>
    <cellStyle name="Comma 7 4 2 6 3 3" xfId="8055"/>
    <cellStyle name="Comma 7 4 2 6 4" xfId="5359"/>
    <cellStyle name="Comma 7 4 2 6 4 2" xfId="10701"/>
    <cellStyle name="Comma 7 4 2 6 5" xfId="8053"/>
    <cellStyle name="Comma 7 4 2 7" xfId="2662"/>
    <cellStyle name="Comma 7 4 2 7 2" xfId="2663"/>
    <cellStyle name="Comma 7 4 2 7 2 2" xfId="5363"/>
    <cellStyle name="Comma 7 4 2 7 2 2 2" xfId="10705"/>
    <cellStyle name="Comma 7 4 2 7 2 3" xfId="8057"/>
    <cellStyle name="Comma 7 4 2 7 3" xfId="5362"/>
    <cellStyle name="Comma 7 4 2 7 3 2" xfId="10704"/>
    <cellStyle name="Comma 7 4 2 7 4" xfId="8056"/>
    <cellStyle name="Comma 7 4 2 8" xfId="2664"/>
    <cellStyle name="Comma 7 4 2 8 2" xfId="5364"/>
    <cellStyle name="Comma 7 4 2 8 2 2" xfId="10706"/>
    <cellStyle name="Comma 7 4 2 8 3" xfId="8058"/>
    <cellStyle name="Comma 7 4 2 9" xfId="2665"/>
    <cellStyle name="Comma 7 4 2 9 2" xfId="5365"/>
    <cellStyle name="Comma 7 4 2 9 2 2" xfId="10707"/>
    <cellStyle name="Comma 7 4 2 9 3" xfId="8059"/>
    <cellStyle name="Comma 7 4 3" xfId="2666"/>
    <cellStyle name="Comma 7 4 3 2" xfId="2667"/>
    <cellStyle name="Comma 7 4 3 2 2" xfId="2668"/>
    <cellStyle name="Comma 7 4 3 2 2 2" xfId="5368"/>
    <cellStyle name="Comma 7 4 3 2 2 2 2" xfId="10710"/>
    <cellStyle name="Comma 7 4 3 2 2 3" xfId="8062"/>
    <cellStyle name="Comma 7 4 3 2 3" xfId="5367"/>
    <cellStyle name="Comma 7 4 3 2 3 2" xfId="10709"/>
    <cellStyle name="Comma 7 4 3 2 4" xfId="8061"/>
    <cellStyle name="Comma 7 4 3 3" xfId="2669"/>
    <cellStyle name="Comma 7 4 3 3 2" xfId="5369"/>
    <cellStyle name="Comma 7 4 3 3 2 2" xfId="10711"/>
    <cellStyle name="Comma 7 4 3 3 3" xfId="8063"/>
    <cellStyle name="Comma 7 4 3 4" xfId="2670"/>
    <cellStyle name="Comma 7 4 3 4 2" xfId="5370"/>
    <cellStyle name="Comma 7 4 3 4 2 2" xfId="10712"/>
    <cellStyle name="Comma 7 4 3 4 3" xfId="8064"/>
    <cellStyle name="Comma 7 4 3 5" xfId="5366"/>
    <cellStyle name="Comma 7 4 3 5 2" xfId="10708"/>
    <cellStyle name="Comma 7 4 3 6" xfId="8060"/>
    <cellStyle name="Comma 7 4 4" xfId="2671"/>
    <cellStyle name="Comma 7 4 4 2" xfId="2672"/>
    <cellStyle name="Comma 7 4 4 2 2" xfId="2673"/>
    <cellStyle name="Comma 7 4 4 2 2 2" xfId="5373"/>
    <cellStyle name="Comma 7 4 4 2 2 2 2" xfId="10715"/>
    <cellStyle name="Comma 7 4 4 2 2 3" xfId="8067"/>
    <cellStyle name="Comma 7 4 4 2 3" xfId="5372"/>
    <cellStyle name="Comma 7 4 4 2 3 2" xfId="10714"/>
    <cellStyle name="Comma 7 4 4 2 4" xfId="8066"/>
    <cellStyle name="Comma 7 4 4 3" xfId="2674"/>
    <cellStyle name="Comma 7 4 4 3 2" xfId="5374"/>
    <cellStyle name="Comma 7 4 4 3 2 2" xfId="10716"/>
    <cellStyle name="Comma 7 4 4 3 3" xfId="8068"/>
    <cellStyle name="Comma 7 4 4 4" xfId="2675"/>
    <cellStyle name="Comma 7 4 4 4 2" xfId="5375"/>
    <cellStyle name="Comma 7 4 4 4 2 2" xfId="10717"/>
    <cellStyle name="Comma 7 4 4 4 3" xfId="8069"/>
    <cellStyle name="Comma 7 4 4 5" xfId="5371"/>
    <cellStyle name="Comma 7 4 4 5 2" xfId="10713"/>
    <cellStyle name="Comma 7 4 4 6" xfId="8065"/>
    <cellStyle name="Comma 7 4 5" xfId="2676"/>
    <cellStyle name="Comma 7 4 5 2" xfId="2677"/>
    <cellStyle name="Comma 7 4 5 2 2" xfId="2678"/>
    <cellStyle name="Comma 7 4 5 2 2 2" xfId="5378"/>
    <cellStyle name="Comma 7 4 5 2 2 2 2" xfId="10720"/>
    <cellStyle name="Comma 7 4 5 2 2 3" xfId="8072"/>
    <cellStyle name="Comma 7 4 5 2 3" xfId="5377"/>
    <cellStyle name="Comma 7 4 5 2 3 2" xfId="10719"/>
    <cellStyle name="Comma 7 4 5 2 4" xfId="8071"/>
    <cellStyle name="Comma 7 4 5 3" xfId="2679"/>
    <cellStyle name="Comma 7 4 5 3 2" xfId="5379"/>
    <cellStyle name="Comma 7 4 5 3 2 2" xfId="10721"/>
    <cellStyle name="Comma 7 4 5 3 3" xfId="8073"/>
    <cellStyle name="Comma 7 4 5 4" xfId="2680"/>
    <cellStyle name="Comma 7 4 5 4 2" xfId="5380"/>
    <cellStyle name="Comma 7 4 5 4 2 2" xfId="10722"/>
    <cellStyle name="Comma 7 4 5 4 3" xfId="8074"/>
    <cellStyle name="Comma 7 4 5 5" xfId="5376"/>
    <cellStyle name="Comma 7 4 5 5 2" xfId="10718"/>
    <cellStyle name="Comma 7 4 5 6" xfId="8070"/>
    <cellStyle name="Comma 7 4 6" xfId="2681"/>
    <cellStyle name="Comma 7 4 6 2" xfId="2682"/>
    <cellStyle name="Comma 7 4 6 2 2" xfId="2683"/>
    <cellStyle name="Comma 7 4 6 2 2 2" xfId="5383"/>
    <cellStyle name="Comma 7 4 6 2 2 2 2" xfId="10725"/>
    <cellStyle name="Comma 7 4 6 2 2 3" xfId="8077"/>
    <cellStyle name="Comma 7 4 6 2 3" xfId="5382"/>
    <cellStyle name="Comma 7 4 6 2 3 2" xfId="10724"/>
    <cellStyle name="Comma 7 4 6 2 4" xfId="8076"/>
    <cellStyle name="Comma 7 4 6 3" xfId="2684"/>
    <cellStyle name="Comma 7 4 6 3 2" xfId="5384"/>
    <cellStyle name="Comma 7 4 6 3 2 2" xfId="10726"/>
    <cellStyle name="Comma 7 4 6 3 3" xfId="8078"/>
    <cellStyle name="Comma 7 4 6 4" xfId="2685"/>
    <cellStyle name="Comma 7 4 6 4 2" xfId="5385"/>
    <cellStyle name="Comma 7 4 6 4 2 2" xfId="10727"/>
    <cellStyle name="Comma 7 4 6 4 3" xfId="8079"/>
    <cellStyle name="Comma 7 4 6 5" xfId="5381"/>
    <cellStyle name="Comma 7 4 6 5 2" xfId="10723"/>
    <cellStyle name="Comma 7 4 6 6" xfId="8075"/>
    <cellStyle name="Comma 7 4 7" xfId="2686"/>
    <cellStyle name="Comma 7 4 7 2" xfId="2687"/>
    <cellStyle name="Comma 7 4 7 2 2" xfId="5387"/>
    <cellStyle name="Comma 7 4 7 2 2 2" xfId="10729"/>
    <cellStyle name="Comma 7 4 7 2 3" xfId="8081"/>
    <cellStyle name="Comma 7 4 7 3" xfId="2688"/>
    <cellStyle name="Comma 7 4 7 3 2" xfId="5388"/>
    <cellStyle name="Comma 7 4 7 3 2 2" xfId="10730"/>
    <cellStyle name="Comma 7 4 7 3 3" xfId="8082"/>
    <cellStyle name="Comma 7 4 7 4" xfId="5386"/>
    <cellStyle name="Comma 7 4 7 4 2" xfId="10728"/>
    <cellStyle name="Comma 7 4 7 5" xfId="8080"/>
    <cellStyle name="Comma 7 4 8" xfId="2689"/>
    <cellStyle name="Comma 7 4 8 2" xfId="2690"/>
    <cellStyle name="Comma 7 4 8 2 2" xfId="5390"/>
    <cellStyle name="Comma 7 4 8 2 2 2" xfId="10732"/>
    <cellStyle name="Comma 7 4 8 2 3" xfId="8084"/>
    <cellStyle name="Comma 7 4 8 3" xfId="5389"/>
    <cellStyle name="Comma 7 4 8 3 2" xfId="10731"/>
    <cellStyle name="Comma 7 4 8 4" xfId="8083"/>
    <cellStyle name="Comma 7 4 9" xfId="2691"/>
    <cellStyle name="Comma 7 4 9 2" xfId="5391"/>
    <cellStyle name="Comma 7 4 9 2 2" xfId="10733"/>
    <cellStyle name="Comma 7 4 9 3" xfId="8085"/>
    <cellStyle name="Comma 7 5" xfId="2692"/>
    <cellStyle name="Comma 7 5 10" xfId="5392"/>
    <cellStyle name="Comma 7 5 10 2" xfId="10734"/>
    <cellStyle name="Comma 7 5 11" xfId="8086"/>
    <cellStyle name="Comma 7 5 2" xfId="2693"/>
    <cellStyle name="Comma 7 5 2 2" xfId="2694"/>
    <cellStyle name="Comma 7 5 2 2 2" xfId="2695"/>
    <cellStyle name="Comma 7 5 2 2 2 2" xfId="5395"/>
    <cellStyle name="Comma 7 5 2 2 2 2 2" xfId="10737"/>
    <cellStyle name="Comma 7 5 2 2 2 3" xfId="8089"/>
    <cellStyle name="Comma 7 5 2 2 3" xfId="5394"/>
    <cellStyle name="Comma 7 5 2 2 3 2" xfId="10736"/>
    <cellStyle name="Comma 7 5 2 2 4" xfId="8088"/>
    <cellStyle name="Comma 7 5 2 3" xfId="2696"/>
    <cellStyle name="Comma 7 5 2 3 2" xfId="5396"/>
    <cellStyle name="Comma 7 5 2 3 2 2" xfId="10738"/>
    <cellStyle name="Comma 7 5 2 3 3" xfId="8090"/>
    <cellStyle name="Comma 7 5 2 4" xfId="2697"/>
    <cellStyle name="Comma 7 5 2 4 2" xfId="5397"/>
    <cellStyle name="Comma 7 5 2 4 2 2" xfId="10739"/>
    <cellStyle name="Comma 7 5 2 4 3" xfId="8091"/>
    <cellStyle name="Comma 7 5 2 5" xfId="5393"/>
    <cellStyle name="Comma 7 5 2 5 2" xfId="10735"/>
    <cellStyle name="Comma 7 5 2 6" xfId="8087"/>
    <cellStyle name="Comma 7 5 3" xfId="2698"/>
    <cellStyle name="Comma 7 5 3 2" xfId="2699"/>
    <cellStyle name="Comma 7 5 3 2 2" xfId="2700"/>
    <cellStyle name="Comma 7 5 3 2 2 2" xfId="5400"/>
    <cellStyle name="Comma 7 5 3 2 2 2 2" xfId="10742"/>
    <cellStyle name="Comma 7 5 3 2 2 3" xfId="8094"/>
    <cellStyle name="Comma 7 5 3 2 3" xfId="5399"/>
    <cellStyle name="Comma 7 5 3 2 3 2" xfId="10741"/>
    <cellStyle name="Comma 7 5 3 2 4" xfId="8093"/>
    <cellStyle name="Comma 7 5 3 3" xfId="2701"/>
    <cellStyle name="Comma 7 5 3 3 2" xfId="5401"/>
    <cellStyle name="Comma 7 5 3 3 2 2" xfId="10743"/>
    <cellStyle name="Comma 7 5 3 3 3" xfId="8095"/>
    <cellStyle name="Comma 7 5 3 4" xfId="2702"/>
    <cellStyle name="Comma 7 5 3 4 2" xfId="5402"/>
    <cellStyle name="Comma 7 5 3 4 2 2" xfId="10744"/>
    <cellStyle name="Comma 7 5 3 4 3" xfId="8096"/>
    <cellStyle name="Comma 7 5 3 5" xfId="5398"/>
    <cellStyle name="Comma 7 5 3 5 2" xfId="10740"/>
    <cellStyle name="Comma 7 5 3 6" xfId="8092"/>
    <cellStyle name="Comma 7 5 4" xfId="2703"/>
    <cellStyle name="Comma 7 5 4 2" xfId="2704"/>
    <cellStyle name="Comma 7 5 4 2 2" xfId="2705"/>
    <cellStyle name="Comma 7 5 4 2 2 2" xfId="5405"/>
    <cellStyle name="Comma 7 5 4 2 2 2 2" xfId="10747"/>
    <cellStyle name="Comma 7 5 4 2 2 3" xfId="8099"/>
    <cellStyle name="Comma 7 5 4 2 3" xfId="5404"/>
    <cellStyle name="Comma 7 5 4 2 3 2" xfId="10746"/>
    <cellStyle name="Comma 7 5 4 2 4" xfId="8098"/>
    <cellStyle name="Comma 7 5 4 3" xfId="2706"/>
    <cellStyle name="Comma 7 5 4 3 2" xfId="5406"/>
    <cellStyle name="Comma 7 5 4 3 2 2" xfId="10748"/>
    <cellStyle name="Comma 7 5 4 3 3" xfId="8100"/>
    <cellStyle name="Comma 7 5 4 4" xfId="2707"/>
    <cellStyle name="Comma 7 5 4 4 2" xfId="5407"/>
    <cellStyle name="Comma 7 5 4 4 2 2" xfId="10749"/>
    <cellStyle name="Comma 7 5 4 4 3" xfId="8101"/>
    <cellStyle name="Comma 7 5 4 5" xfId="5403"/>
    <cellStyle name="Comma 7 5 4 5 2" xfId="10745"/>
    <cellStyle name="Comma 7 5 4 6" xfId="8097"/>
    <cellStyle name="Comma 7 5 5" xfId="2708"/>
    <cellStyle name="Comma 7 5 5 2" xfId="2709"/>
    <cellStyle name="Comma 7 5 5 2 2" xfId="2710"/>
    <cellStyle name="Comma 7 5 5 2 2 2" xfId="5410"/>
    <cellStyle name="Comma 7 5 5 2 2 2 2" xfId="10752"/>
    <cellStyle name="Comma 7 5 5 2 2 3" xfId="8104"/>
    <cellStyle name="Comma 7 5 5 2 3" xfId="5409"/>
    <cellStyle name="Comma 7 5 5 2 3 2" xfId="10751"/>
    <cellStyle name="Comma 7 5 5 2 4" xfId="8103"/>
    <cellStyle name="Comma 7 5 5 3" xfId="2711"/>
    <cellStyle name="Comma 7 5 5 3 2" xfId="5411"/>
    <cellStyle name="Comma 7 5 5 3 2 2" xfId="10753"/>
    <cellStyle name="Comma 7 5 5 3 3" xfId="8105"/>
    <cellStyle name="Comma 7 5 5 4" xfId="2712"/>
    <cellStyle name="Comma 7 5 5 4 2" xfId="5412"/>
    <cellStyle name="Comma 7 5 5 4 2 2" xfId="10754"/>
    <cellStyle name="Comma 7 5 5 4 3" xfId="8106"/>
    <cellStyle name="Comma 7 5 5 5" xfId="5408"/>
    <cellStyle name="Comma 7 5 5 5 2" xfId="10750"/>
    <cellStyle name="Comma 7 5 5 6" xfId="8102"/>
    <cellStyle name="Comma 7 5 6" xfId="2713"/>
    <cellStyle name="Comma 7 5 6 2" xfId="2714"/>
    <cellStyle name="Comma 7 5 6 2 2" xfId="5414"/>
    <cellStyle name="Comma 7 5 6 2 2 2" xfId="10756"/>
    <cellStyle name="Comma 7 5 6 2 3" xfId="8108"/>
    <cellStyle name="Comma 7 5 6 3" xfId="2715"/>
    <cellStyle name="Comma 7 5 6 3 2" xfId="5415"/>
    <cellStyle name="Comma 7 5 6 3 2 2" xfId="10757"/>
    <cellStyle name="Comma 7 5 6 3 3" xfId="8109"/>
    <cellStyle name="Comma 7 5 6 4" xfId="5413"/>
    <cellStyle name="Comma 7 5 6 4 2" xfId="10755"/>
    <cellStyle name="Comma 7 5 6 5" xfId="8107"/>
    <cellStyle name="Comma 7 5 7" xfId="2716"/>
    <cellStyle name="Comma 7 5 7 2" xfId="2717"/>
    <cellStyle name="Comma 7 5 7 2 2" xfId="5417"/>
    <cellStyle name="Comma 7 5 7 2 2 2" xfId="10759"/>
    <cellStyle name="Comma 7 5 7 2 3" xfId="8111"/>
    <cellStyle name="Comma 7 5 7 3" xfId="5416"/>
    <cellStyle name="Comma 7 5 7 3 2" xfId="10758"/>
    <cellStyle name="Comma 7 5 7 4" xfId="8110"/>
    <cellStyle name="Comma 7 5 8" xfId="2718"/>
    <cellStyle name="Comma 7 5 8 2" xfId="5418"/>
    <cellStyle name="Comma 7 5 8 2 2" xfId="10760"/>
    <cellStyle name="Comma 7 5 8 3" xfId="8112"/>
    <cellStyle name="Comma 7 5 9" xfId="2719"/>
    <cellStyle name="Comma 7 5 9 2" xfId="5419"/>
    <cellStyle name="Comma 7 5 9 2 2" xfId="10761"/>
    <cellStyle name="Comma 7 5 9 3" xfId="8113"/>
    <cellStyle name="Comma 7 6" xfId="2720"/>
    <cellStyle name="Comma 7 6 2" xfId="2721"/>
    <cellStyle name="Comma 7 6 2 2" xfId="2722"/>
    <cellStyle name="Comma 7 6 2 2 2" xfId="5422"/>
    <cellStyle name="Comma 7 6 2 2 2 2" xfId="10764"/>
    <cellStyle name="Comma 7 6 2 2 3" xfId="8116"/>
    <cellStyle name="Comma 7 6 2 3" xfId="5421"/>
    <cellStyle name="Comma 7 6 2 3 2" xfId="10763"/>
    <cellStyle name="Comma 7 6 2 4" xfId="8115"/>
    <cellStyle name="Comma 7 6 3" xfId="2723"/>
    <cellStyle name="Comma 7 6 3 2" xfId="5423"/>
    <cellStyle name="Comma 7 6 3 2 2" xfId="10765"/>
    <cellStyle name="Comma 7 6 3 3" xfId="8117"/>
    <cellStyle name="Comma 7 6 4" xfId="2724"/>
    <cellStyle name="Comma 7 6 4 2" xfId="5424"/>
    <cellStyle name="Comma 7 6 4 2 2" xfId="10766"/>
    <cellStyle name="Comma 7 6 4 3" xfId="8118"/>
    <cellStyle name="Comma 7 6 5" xfId="5420"/>
    <cellStyle name="Comma 7 6 5 2" xfId="10762"/>
    <cellStyle name="Comma 7 6 6" xfId="8114"/>
    <cellStyle name="Comma 7 7" xfId="2725"/>
    <cellStyle name="Comma 7 7 2" xfId="2726"/>
    <cellStyle name="Comma 7 7 2 2" xfId="2727"/>
    <cellStyle name="Comma 7 7 2 2 2" xfId="5427"/>
    <cellStyle name="Comma 7 7 2 2 2 2" xfId="10769"/>
    <cellStyle name="Comma 7 7 2 2 3" xfId="8121"/>
    <cellStyle name="Comma 7 7 2 3" xfId="5426"/>
    <cellStyle name="Comma 7 7 2 3 2" xfId="10768"/>
    <cellStyle name="Comma 7 7 2 4" xfId="8120"/>
    <cellStyle name="Comma 7 7 3" xfId="2728"/>
    <cellStyle name="Comma 7 7 3 2" xfId="5428"/>
    <cellStyle name="Comma 7 7 3 2 2" xfId="10770"/>
    <cellStyle name="Comma 7 7 3 3" xfId="8122"/>
    <cellStyle name="Comma 7 7 4" xfId="2729"/>
    <cellStyle name="Comma 7 7 4 2" xfId="5429"/>
    <cellStyle name="Comma 7 7 4 2 2" xfId="10771"/>
    <cellStyle name="Comma 7 7 4 3" xfId="8123"/>
    <cellStyle name="Comma 7 7 5" xfId="5425"/>
    <cellStyle name="Comma 7 7 5 2" xfId="10767"/>
    <cellStyle name="Comma 7 7 6" xfId="8119"/>
    <cellStyle name="Comma 7 8" xfId="2730"/>
    <cellStyle name="Comma 7 8 2" xfId="2731"/>
    <cellStyle name="Comma 7 8 2 2" xfId="2732"/>
    <cellStyle name="Comma 7 8 2 2 2" xfId="5432"/>
    <cellStyle name="Comma 7 8 2 2 2 2" xfId="10774"/>
    <cellStyle name="Comma 7 8 2 2 3" xfId="8126"/>
    <cellStyle name="Comma 7 8 2 3" xfId="5431"/>
    <cellStyle name="Comma 7 8 2 3 2" xfId="10773"/>
    <cellStyle name="Comma 7 8 2 4" xfId="8125"/>
    <cellStyle name="Comma 7 8 3" xfId="2733"/>
    <cellStyle name="Comma 7 8 3 2" xfId="5433"/>
    <cellStyle name="Comma 7 8 3 2 2" xfId="10775"/>
    <cellStyle name="Comma 7 8 3 3" xfId="8127"/>
    <cellStyle name="Comma 7 8 4" xfId="2734"/>
    <cellStyle name="Comma 7 8 4 2" xfId="5434"/>
    <cellStyle name="Comma 7 8 4 2 2" xfId="10776"/>
    <cellStyle name="Comma 7 8 4 3" xfId="8128"/>
    <cellStyle name="Comma 7 8 5" xfId="5430"/>
    <cellStyle name="Comma 7 8 5 2" xfId="10772"/>
    <cellStyle name="Comma 7 8 6" xfId="8124"/>
    <cellStyle name="Comma 7 9" xfId="2735"/>
    <cellStyle name="Comma 7 9 2" xfId="2736"/>
    <cellStyle name="Comma 7 9 2 2" xfId="2737"/>
    <cellStyle name="Comma 7 9 2 2 2" xfId="5437"/>
    <cellStyle name="Comma 7 9 2 2 2 2" xfId="10779"/>
    <cellStyle name="Comma 7 9 2 2 3" xfId="8131"/>
    <cellStyle name="Comma 7 9 2 3" xfId="5436"/>
    <cellStyle name="Comma 7 9 2 3 2" xfId="10778"/>
    <cellStyle name="Comma 7 9 2 4" xfId="8130"/>
    <cellStyle name="Comma 7 9 3" xfId="2738"/>
    <cellStyle name="Comma 7 9 3 2" xfId="5438"/>
    <cellStyle name="Comma 7 9 3 2 2" xfId="10780"/>
    <cellStyle name="Comma 7 9 3 3" xfId="8132"/>
    <cellStyle name="Comma 7 9 4" xfId="2739"/>
    <cellStyle name="Comma 7 9 4 2" xfId="5439"/>
    <cellStyle name="Comma 7 9 4 2 2" xfId="10781"/>
    <cellStyle name="Comma 7 9 4 3" xfId="8133"/>
    <cellStyle name="Comma 7 9 5" xfId="5435"/>
    <cellStyle name="Comma 7 9 5 2" xfId="10777"/>
    <cellStyle name="Comma 7 9 6" xfId="8129"/>
    <cellStyle name="Comma 8" xfId="2740"/>
    <cellStyle name="Comma 8 2" xfId="5440"/>
    <cellStyle name="Comma 8 2 2" xfId="10782"/>
    <cellStyle name="Comma 8 3" xfId="8134"/>
    <cellStyle name="Comma 9" xfId="2771"/>
    <cellStyle name="Comma 9 2" xfId="5446"/>
    <cellStyle name="Comma 9 2 2" xfId="10785"/>
    <cellStyle name="Comma 9 3" xfId="8143"/>
    <cellStyle name="Counterflow" xfId="186"/>
    <cellStyle name="DateLong" xfId="193"/>
    <cellStyle name="DateLong 2" xfId="256"/>
    <cellStyle name="DateLong 2 2" xfId="2977"/>
    <cellStyle name="DateShort" xfId="194"/>
    <cellStyle name="DateShort 2" xfId="257"/>
    <cellStyle name="DateShort 2 2" xfId="2978"/>
    <cellStyle name="DateShort 2 3" xfId="5674"/>
    <cellStyle name="DateShort 2 4" xfId="5626"/>
    <cellStyle name="Descriptor text" xfId="260"/>
    <cellStyle name="Documentation" xfId="191"/>
    <cellStyle name="Error" xfId="61"/>
    <cellStyle name="Explanatory Text" xfId="14" builtinId="53" customBuiltin="1"/>
    <cellStyle name="Explanatory Text 2" xfId="126"/>
    <cellStyle name="Explanatory Text 3" xfId="8141"/>
    <cellStyle name="Export" xfId="188"/>
    <cellStyle name="Factor" xfId="195"/>
    <cellStyle name="Factor 2" xfId="244"/>
    <cellStyle name="Factor 2 2" xfId="2969"/>
    <cellStyle name="Factor 2 3" xfId="5667"/>
    <cellStyle name="Factor 2 4" xfId="5628"/>
    <cellStyle name="False" xfId="62"/>
    <cellStyle name="False 2" xfId="10967"/>
    <cellStyle name="Fountain Col Header" xfId="127"/>
    <cellStyle name="Fountain Col Header 2" xfId="5642"/>
    <cellStyle name="Fountain Error" xfId="128"/>
    <cellStyle name="Fountain Input" xfId="129"/>
    <cellStyle name="Fountain Input 2" xfId="161"/>
    <cellStyle name="Fountain Input 2 2" xfId="10990"/>
    <cellStyle name="Fountain Input 3" xfId="10985"/>
    <cellStyle name="Fountain Table Header" xfId="130"/>
    <cellStyle name="Fountain Table Header 2" xfId="8201"/>
    <cellStyle name="Fountain Text" xfId="131"/>
    <cellStyle name="Fountain Text 2" xfId="162"/>
    <cellStyle name="Fountain Text 2 2" xfId="8200"/>
    <cellStyle name="Fountain Text 2 3" xfId="8145"/>
    <cellStyle name="Fountain Text 2 4" xfId="11021"/>
    <cellStyle name="Fountain Text 2 5" xfId="217"/>
    <cellStyle name="Fountain Text 4" xfId="163"/>
    <cellStyle name="Good" xfId="5" builtinId="26" customBuiltin="1"/>
    <cellStyle name="Good 2" xfId="132"/>
    <cellStyle name="Good 3" xfId="5654"/>
    <cellStyle name="Hard coded" xfId="189"/>
    <cellStyle name="Header" xfId="133"/>
    <cellStyle name="Header3rdlevel" xfId="134"/>
    <cellStyle name="Header3rdlevel 2" xfId="135"/>
    <cellStyle name="Header3rdlevel 3" xfId="136"/>
    <cellStyle name="headerStyle" xfId="2741"/>
    <cellStyle name="Heading" xfId="259"/>
    <cellStyle name="Heading 1" xfId="1" builtinId="16" customBuiltin="1"/>
    <cellStyle name="Heading 1 2" xfId="137"/>
    <cellStyle name="Heading 2" xfId="2" builtinId="17" customBuiltin="1"/>
    <cellStyle name="Heading 2 2" xfId="138"/>
    <cellStyle name="Heading 3" xfId="3" builtinId="18" customBuiltin="1"/>
    <cellStyle name="Heading 3 2" xfId="139"/>
    <cellStyle name="Heading 4" xfId="4" builtinId="19" customBuiltin="1"/>
    <cellStyle name="Heading 4 2" xfId="140"/>
    <cellStyle name="Hyperlink 2" xfId="141"/>
    <cellStyle name="Hyperlink 2 2" xfId="2742"/>
    <cellStyle name="Hyperlink 3" xfId="142"/>
    <cellStyle name="Hyperlink 3 2" xfId="10952"/>
    <cellStyle name="Hyperlink 3 3" xfId="11024"/>
    <cellStyle name="Hyperlink 3 4" xfId="212"/>
    <cellStyle name="Hyperlink 4" xfId="250"/>
    <cellStyle name="Hyperlink 5" xfId="192"/>
    <cellStyle name="Import" xfId="187"/>
    <cellStyle name="In Development" xfId="63"/>
    <cellStyle name="Input" xfId="8" builtinId="20" customBuiltin="1"/>
    <cellStyle name="Input 2" xfId="143"/>
    <cellStyle name="Input 2 2" xfId="11029"/>
    <cellStyle name="Input 2 3" xfId="204"/>
    <cellStyle name="Input 3" xfId="10786"/>
    <cellStyle name="Level 1 Heading" xfId="196"/>
    <cellStyle name="Level 2 Heading" xfId="197"/>
    <cellStyle name="Level 3 Heading" xfId="198"/>
    <cellStyle name="Linked Cell" xfId="11" builtinId="24" customBuiltin="1"/>
    <cellStyle name="Linked Cell 2" xfId="144"/>
    <cellStyle name="Linked Cell 3" xfId="10783"/>
    <cellStyle name="Neutral" xfId="7" builtinId="28" customBuiltin="1"/>
    <cellStyle name="Neutral 2" xfId="145"/>
    <cellStyle name="Neutral 3" xfId="8138"/>
    <cellStyle name="NJS" xfId="146"/>
    <cellStyle name="No Error" xfId="64"/>
    <cellStyle name="Normal" xfId="0" builtinId="0" customBuiltin="1"/>
    <cellStyle name="Normal 10" xfId="2786"/>
    <cellStyle name="Normal 10 2" xfId="230"/>
    <cellStyle name="Normal 10 3" xfId="5459"/>
    <cellStyle name="Normal 11" xfId="2837"/>
    <cellStyle name="Normal 11 2" xfId="5510"/>
    <cellStyle name="Normal 12" xfId="247"/>
    <cellStyle name="Normal 12 2" xfId="2970"/>
    <cellStyle name="Normal 12 3" xfId="11037"/>
    <cellStyle name="Normal 13" xfId="2774"/>
    <cellStyle name="Normal 13 2" xfId="5449"/>
    <cellStyle name="Normal 14" xfId="2838"/>
    <cellStyle name="Normal 14 2" xfId="5511"/>
    <cellStyle name="Normal 15" xfId="2835"/>
    <cellStyle name="Normal 15 2" xfId="5508"/>
    <cellStyle name="Normal 16" xfId="2836"/>
    <cellStyle name="Normal 16 2" xfId="5509"/>
    <cellStyle name="Normal 17" xfId="2777"/>
    <cellStyle name="Normal 17 2" xfId="5451"/>
    <cellStyle name="Normal 18" xfId="2839"/>
    <cellStyle name="Normal 18 2" xfId="5512"/>
    <cellStyle name="Normal 19" xfId="376"/>
    <cellStyle name="Normal 19 2" xfId="3083"/>
    <cellStyle name="Normal 2" xfId="65"/>
    <cellStyle name="Normal 2 2" xfId="66"/>
    <cellStyle name="Normal 2 2 2" xfId="5659"/>
    <cellStyle name="Normal 2 2 3" xfId="5633"/>
    <cellStyle name="Normal 2 2 4" xfId="5643"/>
    <cellStyle name="Normal 2 2 5" xfId="10965"/>
    <cellStyle name="Normal 2 2 6" xfId="226"/>
    <cellStyle name="Normal 2 3" xfId="164"/>
    <cellStyle name="Normal 2 3 2" xfId="252"/>
    <cellStyle name="Normal 2 3 3" xfId="2961"/>
    <cellStyle name="Normal 2 3 4" xfId="8148"/>
    <cellStyle name="Normal 2 3 5" xfId="10995"/>
    <cellStyle name="Normal 2 3 6" xfId="231"/>
    <cellStyle name="Normal 2 4" xfId="167"/>
    <cellStyle name="Normal 2 4 2" xfId="3000"/>
    <cellStyle name="Normal 2 4 3" xfId="5696"/>
    <cellStyle name="Normal 2 4 4" xfId="11022"/>
    <cellStyle name="Normal 2 4 5" xfId="11015"/>
    <cellStyle name="Normal 2 4 6" xfId="293"/>
    <cellStyle name="Normal 2 5" xfId="168"/>
    <cellStyle name="Normal 2 5 2" xfId="5646"/>
    <cellStyle name="Normal 2 6" xfId="5627"/>
    <cellStyle name="Normal 2 6 2" xfId="11013"/>
    <cellStyle name="Normal 2 6 3" xfId="5656"/>
    <cellStyle name="Normal 2 7" xfId="5641"/>
    <cellStyle name="Normal 2 8" xfId="10966"/>
    <cellStyle name="Normal 2 9" xfId="210"/>
    <cellStyle name="Normal 20" xfId="221"/>
    <cellStyle name="Normal 20 2" xfId="2954"/>
    <cellStyle name="Normal 21" xfId="171"/>
    <cellStyle name="Normal 22" xfId="2948"/>
    <cellStyle name="Normal 23" xfId="5621"/>
    <cellStyle name="Normal 24" xfId="239"/>
    <cellStyle name="Normal 25" xfId="11007"/>
    <cellStyle name="Normal 26" xfId="5661"/>
    <cellStyle name="Normal 27" xfId="10956"/>
    <cellStyle name="Normal 28" xfId="169"/>
    <cellStyle name="Normal 29" xfId="11030"/>
    <cellStyle name="Normal 29 2" xfId="11031"/>
    <cellStyle name="Normal 3" xfId="67"/>
    <cellStyle name="Normal 3 2" xfId="147"/>
    <cellStyle name="Normal 3 2 2" xfId="235"/>
    <cellStyle name="Normal 3 2 2 2" xfId="2964"/>
    <cellStyle name="Normal 3 2 3" xfId="2743"/>
    <cellStyle name="Normal 3 2 4" xfId="2958"/>
    <cellStyle name="Normal 3 2 5" xfId="10992"/>
    <cellStyle name="Normal 3 2 6" xfId="10963"/>
    <cellStyle name="Normal 3 2 7" xfId="11020"/>
    <cellStyle name="Normal 3 2 8" xfId="225"/>
    <cellStyle name="Normal 3 2 9" xfId="11034"/>
    <cellStyle name="Normal 3 3" xfId="246"/>
    <cellStyle name="Normal 3 3 2" xfId="237"/>
    <cellStyle name="Normal 3 3 2 2" xfId="2966"/>
    <cellStyle name="Normal 3 4" xfId="232"/>
    <cellStyle name="Normal 3 4 2" xfId="2962"/>
    <cellStyle name="Normal 3 5" xfId="224"/>
    <cellStyle name="Normal 3 5 2" xfId="2957"/>
    <cellStyle name="Normal 3 6" xfId="5649"/>
    <cellStyle name="Normal 3 7" xfId="229"/>
    <cellStyle name="Normal 3 7 2" xfId="2745"/>
    <cellStyle name="Normal 3 7 3" xfId="2746"/>
    <cellStyle name="Normal 3 7 4" xfId="2744"/>
    <cellStyle name="Normal 3 8" xfId="5631"/>
    <cellStyle name="Normal 30" xfId="11032"/>
    <cellStyle name="Normal 4" xfId="72"/>
    <cellStyle name="Normal 4 2" xfId="78"/>
    <cellStyle name="Normal 4 2 2" xfId="159"/>
    <cellStyle name="Normal 4 2 3" xfId="2775"/>
    <cellStyle name="Normal 4 2 3 2" xfId="5450"/>
    <cellStyle name="Normal 4 2 4" xfId="233"/>
    <cellStyle name="Normal 4 2 4 2" xfId="2963"/>
    <cellStyle name="Normal 4 2 5" xfId="5670"/>
    <cellStyle name="Normal 4 2 6" xfId="10984"/>
    <cellStyle name="Normal 4 2 7" xfId="215"/>
    <cellStyle name="Normal 4 3" xfId="2778"/>
    <cellStyle name="Normal 4 3 2" xfId="5452"/>
    <cellStyle name="Normal 4 4" xfId="236"/>
    <cellStyle name="Normal 4 4 2" xfId="2965"/>
    <cellStyle name="Normal 4 5" xfId="5651"/>
    <cellStyle name="Normal 4 6" xfId="8310"/>
    <cellStyle name="Normal 4 7" xfId="213"/>
    <cellStyle name="Normal 5" xfId="79"/>
    <cellStyle name="Normal 5 2" xfId="148"/>
    <cellStyle name="Normal 5 2 2" xfId="2748"/>
    <cellStyle name="Normal 5 3" xfId="2749"/>
    <cellStyle name="Normal 5 3 2" xfId="5442"/>
    <cellStyle name="Normal 5 4" xfId="2750"/>
    <cellStyle name="Normal 5 5" xfId="245"/>
    <cellStyle name="Normal 5 6" xfId="2747"/>
    <cellStyle name="Normal 5 6 2" xfId="5441"/>
    <cellStyle name="Normal 5 7" xfId="242"/>
    <cellStyle name="Normal 6" xfId="80"/>
    <cellStyle name="Normal 6 2" xfId="248"/>
    <cellStyle name="Normal 6 2 2" xfId="2971"/>
    <cellStyle name="Normal 6 3" xfId="2950"/>
    <cellStyle name="Normal 6 4" xfId="5669"/>
    <cellStyle name="Normal 6 5" xfId="11005"/>
    <cellStyle name="Normal 6 6" xfId="11023"/>
    <cellStyle name="Normal 6 7" xfId="10979"/>
    <cellStyle name="Normal 6 8" xfId="202"/>
    <cellStyle name="Normal 7" xfId="149"/>
    <cellStyle name="Normal 7 2" xfId="249"/>
    <cellStyle name="Normal 7 2 2" xfId="2972"/>
    <cellStyle name="Normal 7 2 3" xfId="11038"/>
    <cellStyle name="Normal 7 3" xfId="220"/>
    <cellStyle name="Normal 7 4" xfId="2949"/>
    <cellStyle name="Normal 7 5" xfId="10981"/>
    <cellStyle name="Normal 7 5 2" xfId="11035"/>
    <cellStyle name="Normal 7 6" xfId="10789"/>
    <cellStyle name="Normal 7 7" xfId="11018"/>
    <cellStyle name="Normal 7 7 2" xfId="11036"/>
    <cellStyle name="Normal 7 8" xfId="170"/>
    <cellStyle name="Normal 8" xfId="150"/>
    <cellStyle name="Normal 8 2" xfId="2782"/>
    <cellStyle name="Normal 8 2 2" xfId="5455"/>
    <cellStyle name="Normal 8 3" xfId="377"/>
    <cellStyle name="Normal 8 4" xfId="2973"/>
    <cellStyle name="Normal 8 5" xfId="11002"/>
    <cellStyle name="Normal 8 6" xfId="10989"/>
    <cellStyle name="Normal 8 7" xfId="10964"/>
    <cellStyle name="Normal 8 8" xfId="10999"/>
    <cellStyle name="Normal 8 9" xfId="251"/>
    <cellStyle name="Normal 9" xfId="160"/>
    <cellStyle name="Normal 9 2" xfId="5445"/>
    <cellStyle name="Normal 9 3" xfId="10954"/>
    <cellStyle name="Normal 9 4" xfId="8318"/>
    <cellStyle name="Normal 9 5" xfId="11027"/>
    <cellStyle name="Normal 9 6" xfId="2770"/>
    <cellStyle name="Note 2" xfId="68"/>
    <cellStyle name="Note 2 2" xfId="8146"/>
    <cellStyle name="Note 2 3" xfId="5639"/>
    <cellStyle name="Note 2 4" xfId="8136"/>
    <cellStyle name="Note 2 5" xfId="205"/>
    <cellStyle name="OfwatAmber" xfId="262"/>
    <cellStyle name="OfwatCalculation" xfId="263"/>
    <cellStyle name="OfwatCopy" xfId="264"/>
    <cellStyle name="OfwatDescTxt" xfId="265"/>
    <cellStyle name="OfwatEmphasis" xfId="266"/>
    <cellStyle name="OfwatGreen" xfId="267"/>
    <cellStyle name="OfwatHeaderTxt" xfId="268"/>
    <cellStyle name="OfwatInput" xfId="269"/>
    <cellStyle name="OfwatINVALID" xfId="270"/>
    <cellStyle name="OfwatNormal" xfId="271"/>
    <cellStyle name="OfwatRedPurple" xfId="272"/>
    <cellStyle name="Output" xfId="9" builtinId="21" customBuiltin="1"/>
    <cellStyle name="Output 2" xfId="151"/>
    <cellStyle name="Output 2 2" xfId="206"/>
    <cellStyle name="Output 3" xfId="5637"/>
    <cellStyle name="Output Amounts" xfId="2751"/>
    <cellStyle name="Output Column Headings" xfId="2752"/>
    <cellStyle name="Output Line Items" xfId="2753"/>
    <cellStyle name="Output Report Heading" xfId="2754"/>
    <cellStyle name="Output Report Title" xfId="2755"/>
    <cellStyle name="Pantone 130C" xfId="179"/>
    <cellStyle name="Pantone 179C" xfId="184"/>
    <cellStyle name="Pantone 232C" xfId="183"/>
    <cellStyle name="Pantone 2745C" xfId="182"/>
    <cellStyle name="Pantone 279C" xfId="177"/>
    <cellStyle name="Pantone 281C" xfId="176"/>
    <cellStyle name="Pantone 451C" xfId="178"/>
    <cellStyle name="Pantone 583C" xfId="181"/>
    <cellStyle name="Pantone 633C" xfId="180"/>
    <cellStyle name="Percent" xfId="166" builtinId="5"/>
    <cellStyle name="Percent [0]" xfId="190"/>
    <cellStyle name="Percent 10" xfId="5644"/>
    <cellStyle name="Percent 11" xfId="10951"/>
    <cellStyle name="Percent 12" xfId="11001"/>
    <cellStyle name="Percent 13" xfId="11003"/>
    <cellStyle name="Percent 14" xfId="11012"/>
    <cellStyle name="Percent 15" xfId="11033"/>
    <cellStyle name="Percent 16" xfId="11039"/>
    <cellStyle name="Percent 17" xfId="11040"/>
    <cellStyle name="Percent 2" xfId="73"/>
    <cellStyle name="Percent 2 10" xfId="5650"/>
    <cellStyle name="Percent 2 11" xfId="5629"/>
    <cellStyle name="Percent 2 2" xfId="152"/>
    <cellStyle name="Percent 2 2 2" xfId="2758"/>
    <cellStyle name="Percent 2 2 3" xfId="2759"/>
    <cellStyle name="Percent 2 2 3 2" xfId="5443"/>
    <cellStyle name="Percent 2 2 4" xfId="2760"/>
    <cellStyle name="Percent 2 2 5" xfId="2776"/>
    <cellStyle name="Percent 2 2 6" xfId="2757"/>
    <cellStyle name="Percent 2 2 7" xfId="234"/>
    <cellStyle name="Percent 2 3" xfId="240"/>
    <cellStyle name="Percent 2 3 2" xfId="2762"/>
    <cellStyle name="Percent 2 3 3" xfId="2763"/>
    <cellStyle name="Percent 2 3 4" xfId="2780"/>
    <cellStyle name="Percent 2 3 5" xfId="2761"/>
    <cellStyle name="Percent 2 4" xfId="294"/>
    <cellStyle name="Percent 2 4 2" xfId="2765"/>
    <cellStyle name="Percent 2 4 3" xfId="2766"/>
    <cellStyle name="Percent 2 4 4" xfId="2807"/>
    <cellStyle name="Percent 2 4 4 2" xfId="5480"/>
    <cellStyle name="Percent 2 4 5" xfId="2764"/>
    <cellStyle name="Percent 2 4 6" xfId="3001"/>
    <cellStyle name="Percent 2 5" xfId="2767"/>
    <cellStyle name="Percent 2 6" xfId="2768"/>
    <cellStyle name="Percent 2 6 2" xfId="5444"/>
    <cellStyle name="Percent 2 7" xfId="2769"/>
    <cellStyle name="Percent 2 8" xfId="2756"/>
    <cellStyle name="Percent 2 9" xfId="228"/>
    <cellStyle name="Percent 2 9 2" xfId="2960"/>
    <cellStyle name="Percent 3" xfId="81"/>
    <cellStyle name="Percent 3 2" xfId="241"/>
    <cellStyle name="Percent 3 3" xfId="8319"/>
    <cellStyle name="Percent 3 4" xfId="10978"/>
    <cellStyle name="Percent 3 5" xfId="10957"/>
    <cellStyle name="Percent 3 6" xfId="207"/>
    <cellStyle name="Percent 4" xfId="83"/>
    <cellStyle name="Percent 4 2" xfId="82"/>
    <cellStyle name="Percent 4 2 2" xfId="5447"/>
    <cellStyle name="Percent 4 2 3" xfId="10998"/>
    <cellStyle name="Percent 4 2 4" xfId="10991"/>
    <cellStyle name="Percent 4 2 5" xfId="11019"/>
    <cellStyle name="Percent 4 2 6" xfId="2772"/>
    <cellStyle name="Percent 4 3" xfId="10996"/>
    <cellStyle name="Percent 4 4" xfId="10961"/>
    <cellStyle name="Percent 4 5" xfId="219"/>
    <cellStyle name="Percent 5" xfId="153"/>
    <cellStyle name="Percent 6" xfId="223"/>
    <cellStyle name="Percent 6 2" xfId="2956"/>
    <cellStyle name="Percent 7" xfId="173"/>
    <cellStyle name="Percent 8" xfId="175"/>
    <cellStyle name="Percent 9" xfId="5624"/>
    <cellStyle name="Style 1" xfId="69"/>
    <cellStyle name="Style 1 2" xfId="8311"/>
    <cellStyle name="Style 1 3" xfId="5640"/>
    <cellStyle name="Style 1 4" xfId="208"/>
    <cellStyle name="Title 2" xfId="154"/>
    <cellStyle name="Total" xfId="15" builtinId="25" customBuiltin="1"/>
    <cellStyle name="Total 2" xfId="155"/>
    <cellStyle name="Total 2 2" xfId="209"/>
    <cellStyle name="Total 3" xfId="10986"/>
    <cellStyle name="True" xfId="70"/>
    <cellStyle name="True 2" xfId="165"/>
    <cellStyle name="True 2 2" xfId="11008"/>
    <cellStyle name="True 3" xfId="5647"/>
    <cellStyle name="Unique Formula" xfId="71"/>
    <cellStyle name="Validation error" xfId="261"/>
    <cellStyle name="Warning Text" xfId="13" builtinId="11" customBuiltin="1"/>
    <cellStyle name="Warning Text 2" xfId="156"/>
    <cellStyle name="Warning Text 2 2" xfId="5645"/>
    <cellStyle name="Warning Text 2 3" xfId="5632"/>
    <cellStyle name="Warning Text 3" xfId="174"/>
    <cellStyle name="Warning Text 4" xfId="10784"/>
    <cellStyle name="white_text_on_blue" xfId="157"/>
    <cellStyle name="WIP" xfId="185"/>
    <cellStyle name="Year" xfId="218"/>
    <cellStyle name="Year 2" xfId="258"/>
    <cellStyle name="Year 2 2" xfId="2979"/>
    <cellStyle name="Year 3" xfId="5655"/>
    <cellStyle name="Year 4" xfId="5630"/>
    <cellStyle name="year_formats_pink" xfId="158"/>
  </cellStyles>
  <dxfs count="8">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tabSelected="1" zoomScale="90" zoomScaleNormal="90" workbookViewId="0"/>
  </sheetViews>
  <sheetFormatPr defaultColWidth="9.73046875" defaultRowHeight="12.75"/>
  <cols>
    <col min="1" max="1" width="4.9296875" customWidth="1"/>
    <col min="2" max="2" width="6.06640625" customWidth="1"/>
    <col min="3" max="3" width="12.46484375" customWidth="1"/>
    <col min="4" max="4" width="2.59765625" customWidth="1"/>
    <col min="5" max="5" width="15.796875" customWidth="1"/>
    <col min="6" max="15" width="7.33203125" customWidth="1"/>
    <col min="16" max="16" width="10.73046875" customWidth="1"/>
  </cols>
  <sheetData>
    <row r="1" spans="1:15">
      <c r="C1" t="s">
        <v>425</v>
      </c>
    </row>
    <row r="2" spans="1:15">
      <c r="A2" t="s">
        <v>0</v>
      </c>
      <c r="B2" t="s">
        <v>1</v>
      </c>
      <c r="C2" t="s">
        <v>2</v>
      </c>
      <c r="D2" t="s">
        <v>3</v>
      </c>
      <c r="E2" t="s">
        <v>4</v>
      </c>
      <c r="F2" t="s">
        <v>5</v>
      </c>
      <c r="G2" t="s">
        <v>6</v>
      </c>
      <c r="H2" t="s">
        <v>7</v>
      </c>
      <c r="I2" t="s">
        <v>8</v>
      </c>
      <c r="J2" t="s">
        <v>9</v>
      </c>
      <c r="K2" t="s">
        <v>10</v>
      </c>
      <c r="L2" t="s">
        <v>11</v>
      </c>
      <c r="M2" t="s">
        <v>12</v>
      </c>
      <c r="N2" t="s">
        <v>13</v>
      </c>
      <c r="O2" t="s">
        <v>14</v>
      </c>
    </row>
    <row r="4" spans="1:15">
      <c r="A4" t="s">
        <v>560</v>
      </c>
      <c r="B4" t="s">
        <v>426</v>
      </c>
      <c r="C4" t="s">
        <v>427</v>
      </c>
      <c r="D4" t="s">
        <v>15</v>
      </c>
      <c r="E4" t="s">
        <v>16</v>
      </c>
      <c r="F4" s="129"/>
      <c r="G4" s="129"/>
      <c r="H4" s="129"/>
      <c r="I4" s="129"/>
      <c r="J4" s="129"/>
      <c r="K4" s="129"/>
      <c r="L4" s="129"/>
      <c r="M4" s="129"/>
      <c r="N4" s="129"/>
      <c r="O4" s="129">
        <v>1</v>
      </c>
    </row>
    <row r="5" spans="1:15">
      <c r="A5" t="s">
        <v>560</v>
      </c>
      <c r="B5" t="s">
        <v>17</v>
      </c>
      <c r="C5" t="s">
        <v>428</v>
      </c>
      <c r="D5" t="s">
        <v>18</v>
      </c>
      <c r="E5" t="s">
        <v>16</v>
      </c>
      <c r="F5" s="129"/>
      <c r="G5" s="129"/>
      <c r="H5" s="129"/>
      <c r="I5" s="129"/>
      <c r="J5" s="129"/>
      <c r="K5" s="129"/>
      <c r="L5" s="129"/>
      <c r="M5" s="129"/>
      <c r="N5" s="129"/>
      <c r="O5" s="129" t="b">
        <v>1</v>
      </c>
    </row>
    <row r="6" spans="1:15">
      <c r="A6" t="s">
        <v>560</v>
      </c>
      <c r="B6" t="s">
        <v>19</v>
      </c>
      <c r="C6" t="s">
        <v>429</v>
      </c>
      <c r="D6" t="s">
        <v>20</v>
      </c>
      <c r="E6" t="s">
        <v>16</v>
      </c>
      <c r="F6" s="130"/>
      <c r="G6" s="130"/>
      <c r="H6" s="130"/>
      <c r="I6" s="130"/>
      <c r="J6" s="130"/>
      <c r="K6" s="130"/>
      <c r="L6" s="130"/>
      <c r="M6" s="130"/>
      <c r="N6" s="130"/>
      <c r="O6" s="130">
        <v>0.02</v>
      </c>
    </row>
    <row r="7" spans="1:15">
      <c r="A7" t="s">
        <v>560</v>
      </c>
      <c r="B7" t="s">
        <v>21</v>
      </c>
      <c r="C7" t="s">
        <v>430</v>
      </c>
      <c r="D7" t="s">
        <v>20</v>
      </c>
      <c r="E7" t="s">
        <v>16</v>
      </c>
      <c r="F7" s="130"/>
      <c r="G7" s="130"/>
      <c r="H7" s="130"/>
      <c r="I7" s="130"/>
      <c r="J7" s="130"/>
      <c r="K7" s="130"/>
      <c r="L7" s="130"/>
      <c r="M7" s="130"/>
      <c r="N7" s="130"/>
      <c r="O7" s="130">
        <v>0.03</v>
      </c>
    </row>
    <row r="8" spans="1:15">
      <c r="A8" t="s">
        <v>560</v>
      </c>
      <c r="B8" t="s">
        <v>22</v>
      </c>
      <c r="C8" t="s">
        <v>431</v>
      </c>
      <c r="D8" t="s">
        <v>20</v>
      </c>
      <c r="E8" t="s">
        <v>16</v>
      </c>
      <c r="F8" s="130"/>
      <c r="G8" s="130"/>
      <c r="H8" s="130"/>
      <c r="I8" s="130"/>
      <c r="J8" s="130"/>
      <c r="K8" s="130"/>
      <c r="L8" s="130"/>
      <c r="M8" s="130"/>
      <c r="N8" s="130"/>
      <c r="O8" s="130">
        <v>0.03</v>
      </c>
    </row>
    <row r="9" spans="1:15">
      <c r="A9" t="s">
        <v>560</v>
      </c>
      <c r="B9" t="s">
        <v>23</v>
      </c>
      <c r="C9" t="s">
        <v>432</v>
      </c>
      <c r="D9" t="s">
        <v>20</v>
      </c>
      <c r="E9" t="s">
        <v>16</v>
      </c>
      <c r="F9" s="130"/>
      <c r="G9" s="130"/>
      <c r="H9" s="130"/>
      <c r="I9" s="130"/>
      <c r="J9" s="130"/>
      <c r="K9" s="130"/>
      <c r="L9" s="130"/>
      <c r="M9" s="130"/>
      <c r="N9" s="130"/>
      <c r="O9" s="130">
        <v>3.6999999999999998E-2</v>
      </c>
    </row>
    <row r="10" spans="1:15">
      <c r="A10" t="s">
        <v>560</v>
      </c>
      <c r="B10" t="s">
        <v>433</v>
      </c>
      <c r="C10" t="s">
        <v>432</v>
      </c>
      <c r="D10" t="s">
        <v>20</v>
      </c>
      <c r="E10" t="s">
        <v>16</v>
      </c>
      <c r="F10" s="130"/>
      <c r="G10" s="130"/>
      <c r="H10" s="130"/>
      <c r="I10" s="130"/>
      <c r="J10" s="130"/>
      <c r="K10" s="130"/>
      <c r="L10" s="130"/>
      <c r="M10" s="130"/>
      <c r="N10" s="130"/>
      <c r="O10" s="130"/>
    </row>
    <row r="11" spans="1:15">
      <c r="A11" t="s">
        <v>560</v>
      </c>
      <c r="B11" t="s">
        <v>434</v>
      </c>
      <c r="C11" t="s">
        <v>432</v>
      </c>
      <c r="D11" t="s">
        <v>20</v>
      </c>
      <c r="E11" t="s">
        <v>16</v>
      </c>
      <c r="F11" s="130"/>
      <c r="G11" s="130"/>
      <c r="H11" s="130"/>
      <c r="I11" s="130"/>
      <c r="J11" s="130"/>
      <c r="K11" s="130"/>
      <c r="L11" s="130"/>
      <c r="M11" s="130"/>
      <c r="N11" s="130"/>
      <c r="O11" s="130"/>
    </row>
    <row r="12" spans="1:15">
      <c r="A12" t="s">
        <v>560</v>
      </c>
      <c r="B12" t="s">
        <v>24</v>
      </c>
      <c r="C12" t="s">
        <v>435</v>
      </c>
      <c r="D12" t="s">
        <v>20</v>
      </c>
      <c r="E12" t="s">
        <v>16</v>
      </c>
      <c r="F12" s="130"/>
      <c r="G12" s="130"/>
      <c r="H12" s="130"/>
      <c r="I12" s="130"/>
      <c r="J12" s="130"/>
      <c r="K12" s="130"/>
      <c r="L12" s="130"/>
      <c r="M12" s="130"/>
      <c r="N12" s="130"/>
      <c r="O12" s="130">
        <v>0.06</v>
      </c>
    </row>
    <row r="13" spans="1:15">
      <c r="A13" t="s">
        <v>560</v>
      </c>
      <c r="B13" t="s">
        <v>25</v>
      </c>
      <c r="C13" t="s">
        <v>436</v>
      </c>
      <c r="D13" t="s">
        <v>26</v>
      </c>
      <c r="E13" t="s">
        <v>16</v>
      </c>
      <c r="F13" s="131"/>
      <c r="G13" s="131"/>
      <c r="H13" s="131"/>
      <c r="I13" s="131">
        <v>267.98200000000003</v>
      </c>
      <c r="J13" s="131"/>
      <c r="K13" s="131"/>
      <c r="L13" s="131"/>
      <c r="M13" s="131"/>
      <c r="N13" s="131"/>
      <c r="O13" s="131"/>
    </row>
    <row r="14" spans="1:15">
      <c r="A14" t="s">
        <v>560</v>
      </c>
      <c r="B14" t="s">
        <v>27</v>
      </c>
      <c r="C14" t="s">
        <v>437</v>
      </c>
      <c r="D14" t="s">
        <v>26</v>
      </c>
      <c r="E14" t="s">
        <v>16</v>
      </c>
      <c r="F14" s="131"/>
      <c r="G14" s="131"/>
      <c r="H14" s="131"/>
      <c r="I14" s="131">
        <v>0</v>
      </c>
      <c r="J14" s="131"/>
      <c r="K14" s="131"/>
      <c r="L14" s="131"/>
      <c r="M14" s="131"/>
      <c r="N14" s="131"/>
      <c r="O14" s="131"/>
    </row>
    <row r="15" spans="1:15">
      <c r="A15" t="s">
        <v>560</v>
      </c>
      <c r="B15" t="s">
        <v>28</v>
      </c>
      <c r="C15" t="s">
        <v>437</v>
      </c>
      <c r="D15" t="s">
        <v>26</v>
      </c>
      <c r="E15" t="s">
        <v>16</v>
      </c>
      <c r="F15" s="131"/>
      <c r="G15" s="131"/>
      <c r="H15" s="131"/>
      <c r="I15" s="131"/>
      <c r="J15" s="131"/>
      <c r="K15" s="131"/>
      <c r="L15" s="131"/>
      <c r="M15" s="131"/>
      <c r="N15" s="131"/>
      <c r="O15" s="131"/>
    </row>
    <row r="16" spans="1:15">
      <c r="A16" t="s">
        <v>560</v>
      </c>
      <c r="B16" t="s">
        <v>29</v>
      </c>
      <c r="C16" t="s">
        <v>438</v>
      </c>
      <c r="D16" t="s">
        <v>439</v>
      </c>
      <c r="E16" t="s">
        <v>16</v>
      </c>
      <c r="F16" s="132"/>
      <c r="G16" s="132"/>
      <c r="H16" s="132"/>
      <c r="I16" s="132"/>
      <c r="J16" s="132">
        <v>0</v>
      </c>
      <c r="K16" s="132">
        <v>0.38999999999999801</v>
      </c>
      <c r="L16" s="132">
        <v>-2.0699999999999998</v>
      </c>
      <c r="M16" s="132">
        <v>-1.2</v>
      </c>
      <c r="N16" s="132">
        <v>-0.8</v>
      </c>
      <c r="O16" s="132"/>
    </row>
    <row r="17" spans="1:15">
      <c r="A17" t="s">
        <v>560</v>
      </c>
      <c r="B17" t="s">
        <v>30</v>
      </c>
      <c r="C17" t="s">
        <v>440</v>
      </c>
      <c r="D17" t="s">
        <v>439</v>
      </c>
      <c r="E17" t="s">
        <v>16</v>
      </c>
      <c r="F17" s="132"/>
      <c r="G17" s="132"/>
      <c r="H17" s="132"/>
      <c r="I17" s="132"/>
      <c r="J17" s="132">
        <v>0</v>
      </c>
      <c r="K17" s="132">
        <v>0</v>
      </c>
      <c r="L17" s="132">
        <v>0</v>
      </c>
      <c r="M17" s="132">
        <v>0</v>
      </c>
      <c r="N17" s="132"/>
      <c r="O17" s="132"/>
    </row>
    <row r="18" spans="1:15">
      <c r="A18" t="s">
        <v>560</v>
      </c>
      <c r="B18" t="s">
        <v>31</v>
      </c>
      <c r="C18" t="s">
        <v>440</v>
      </c>
      <c r="D18" t="s">
        <v>439</v>
      </c>
      <c r="E18" t="s">
        <v>16</v>
      </c>
      <c r="F18" s="132"/>
      <c r="G18" s="132"/>
      <c r="H18" s="132"/>
      <c r="I18" s="132"/>
      <c r="J18" s="132"/>
      <c r="K18" s="132"/>
      <c r="L18" s="132"/>
      <c r="M18" s="132"/>
      <c r="N18" s="132"/>
      <c r="O18" s="132"/>
    </row>
    <row r="19" spans="1:15">
      <c r="A19" t="s">
        <v>560</v>
      </c>
      <c r="B19" t="s">
        <v>441</v>
      </c>
      <c r="C19" t="s">
        <v>442</v>
      </c>
      <c r="D19" t="s">
        <v>26</v>
      </c>
      <c r="E19" t="s">
        <v>16</v>
      </c>
      <c r="F19" s="131"/>
      <c r="G19" s="131"/>
      <c r="H19" s="131"/>
      <c r="I19" s="131"/>
      <c r="J19" s="131">
        <v>273.29699404998001</v>
      </c>
      <c r="K19" s="131">
        <v>277.23294911376399</v>
      </c>
      <c r="L19" s="131">
        <v>277.576705165448</v>
      </c>
      <c r="M19" s="131">
        <v>285.01429718257498</v>
      </c>
      <c r="N19" s="131">
        <v>291.82799999999997</v>
      </c>
      <c r="O19" s="131"/>
    </row>
    <row r="20" spans="1:15">
      <c r="A20" t="s">
        <v>560</v>
      </c>
      <c r="B20" t="s">
        <v>443</v>
      </c>
      <c r="C20" t="s">
        <v>444</v>
      </c>
      <c r="D20" t="s">
        <v>26</v>
      </c>
      <c r="E20" t="s">
        <v>16</v>
      </c>
      <c r="F20" s="131"/>
      <c r="G20" s="131"/>
      <c r="H20" s="131"/>
      <c r="I20" s="131">
        <v>0</v>
      </c>
      <c r="J20" s="131">
        <v>0</v>
      </c>
      <c r="K20" s="131">
        <v>0</v>
      </c>
      <c r="L20" s="131">
        <v>0</v>
      </c>
      <c r="M20" s="131">
        <v>0</v>
      </c>
      <c r="N20" s="131">
        <v>291.82799999999997</v>
      </c>
      <c r="O20" s="131"/>
    </row>
    <row r="21" spans="1:15">
      <c r="A21" t="s">
        <v>560</v>
      </c>
      <c r="B21" t="s">
        <v>445</v>
      </c>
      <c r="C21" t="s">
        <v>444</v>
      </c>
      <c r="D21" t="s">
        <v>26</v>
      </c>
      <c r="E21" t="s">
        <v>16</v>
      </c>
      <c r="F21" s="131"/>
      <c r="G21" s="131"/>
      <c r="H21" s="131"/>
      <c r="I21" s="131"/>
      <c r="J21" s="131"/>
      <c r="K21" s="131"/>
      <c r="L21" s="131"/>
      <c r="M21" s="131"/>
      <c r="N21" s="131"/>
      <c r="O21" s="131"/>
    </row>
    <row r="22" spans="1:15">
      <c r="A22" t="s">
        <v>560</v>
      </c>
      <c r="B22" t="s">
        <v>32</v>
      </c>
      <c r="C22" t="s">
        <v>446</v>
      </c>
      <c r="D22" t="s">
        <v>26</v>
      </c>
      <c r="E22" t="s">
        <v>16</v>
      </c>
      <c r="F22" s="131"/>
      <c r="G22" s="131"/>
      <c r="H22" s="131"/>
      <c r="I22" s="131">
        <v>-1.1577978765063399</v>
      </c>
      <c r="J22" s="131"/>
      <c r="K22" s="131"/>
      <c r="L22" s="131"/>
      <c r="M22" s="131"/>
      <c r="N22" s="131"/>
      <c r="O22" s="131"/>
    </row>
    <row r="23" spans="1:15">
      <c r="A23" t="s">
        <v>560</v>
      </c>
      <c r="B23" t="s">
        <v>33</v>
      </c>
      <c r="C23" t="s">
        <v>447</v>
      </c>
      <c r="D23" t="s">
        <v>26</v>
      </c>
      <c r="E23" t="s">
        <v>16</v>
      </c>
      <c r="F23" s="131"/>
      <c r="G23" s="131"/>
      <c r="H23" s="131"/>
      <c r="I23" s="131">
        <v>0</v>
      </c>
      <c r="J23" s="131"/>
      <c r="K23" s="131"/>
      <c r="L23" s="131"/>
      <c r="M23" s="131"/>
      <c r="N23" s="131"/>
      <c r="O23" s="131"/>
    </row>
    <row r="24" spans="1:15">
      <c r="A24" t="s">
        <v>560</v>
      </c>
      <c r="B24" t="s">
        <v>34</v>
      </c>
      <c r="C24" t="s">
        <v>448</v>
      </c>
      <c r="D24" t="s">
        <v>20</v>
      </c>
      <c r="E24" t="s">
        <v>16</v>
      </c>
      <c r="F24" s="130"/>
      <c r="G24" s="130"/>
      <c r="H24" s="130"/>
      <c r="I24" s="130"/>
      <c r="J24" s="130"/>
      <c r="K24" s="130"/>
      <c r="L24" s="130">
        <v>1</v>
      </c>
      <c r="M24" s="130">
        <v>0</v>
      </c>
      <c r="N24" s="130">
        <v>0</v>
      </c>
      <c r="O24" s="130"/>
    </row>
    <row r="25" spans="1:15">
      <c r="A25" t="s">
        <v>560</v>
      </c>
      <c r="B25" t="s">
        <v>35</v>
      </c>
      <c r="C25" t="s">
        <v>449</v>
      </c>
      <c r="D25" t="s">
        <v>20</v>
      </c>
      <c r="E25" t="s">
        <v>16</v>
      </c>
      <c r="F25" s="130"/>
      <c r="G25" s="130"/>
      <c r="H25" s="130"/>
      <c r="I25" s="130"/>
      <c r="J25" s="130"/>
      <c r="K25" s="130"/>
      <c r="L25" s="130">
        <v>0</v>
      </c>
      <c r="M25" s="130">
        <v>0</v>
      </c>
      <c r="N25" s="130"/>
      <c r="O25" s="130"/>
    </row>
    <row r="26" spans="1:15">
      <c r="A26" t="s">
        <v>560</v>
      </c>
      <c r="B26" t="s">
        <v>450</v>
      </c>
      <c r="C26" t="s">
        <v>451</v>
      </c>
      <c r="D26" t="s">
        <v>26</v>
      </c>
      <c r="E26" t="s">
        <v>16</v>
      </c>
      <c r="F26" s="131"/>
      <c r="G26" s="131"/>
      <c r="H26" s="131"/>
      <c r="I26" s="131"/>
      <c r="J26" s="131">
        <v>116.06</v>
      </c>
      <c r="K26" s="131">
        <v>115.30200000000001</v>
      </c>
      <c r="L26" s="131">
        <v>111.273</v>
      </c>
      <c r="M26" s="131">
        <v>106.261</v>
      </c>
      <c r="N26" s="131">
        <v>97.902000000000001</v>
      </c>
      <c r="O26" s="131"/>
    </row>
    <row r="27" spans="1:15">
      <c r="A27" t="s">
        <v>560</v>
      </c>
      <c r="B27" t="s">
        <v>452</v>
      </c>
      <c r="C27" t="s">
        <v>453</v>
      </c>
      <c r="D27" t="s">
        <v>26</v>
      </c>
      <c r="E27" t="s">
        <v>16</v>
      </c>
      <c r="F27" s="131"/>
      <c r="G27" s="131"/>
      <c r="H27" s="131"/>
      <c r="I27" s="131"/>
      <c r="J27" s="131">
        <v>2.35</v>
      </c>
      <c r="K27" s="131">
        <v>2.1749999999999998</v>
      </c>
      <c r="L27" s="131">
        <v>2.4009999999999998</v>
      </c>
      <c r="M27" s="131">
        <v>2.4889999999999999</v>
      </c>
      <c r="N27" s="131">
        <v>2.3210000000000002</v>
      </c>
      <c r="O27" s="131"/>
    </row>
    <row r="28" spans="1:15">
      <c r="A28" t="s">
        <v>560</v>
      </c>
      <c r="B28" t="s">
        <v>454</v>
      </c>
      <c r="C28" t="s">
        <v>455</v>
      </c>
      <c r="D28" t="s">
        <v>26</v>
      </c>
      <c r="E28" t="s">
        <v>16</v>
      </c>
      <c r="F28" s="131"/>
      <c r="G28" s="131"/>
      <c r="H28" s="131"/>
      <c r="I28" s="131"/>
      <c r="J28" s="131">
        <v>90.94</v>
      </c>
      <c r="K28" s="131">
        <v>97.841999999999999</v>
      </c>
      <c r="L28" s="131">
        <v>105.496</v>
      </c>
      <c r="M28" s="131">
        <v>111.724</v>
      </c>
      <c r="N28" s="131">
        <v>120.426</v>
      </c>
      <c r="O28" s="131"/>
    </row>
    <row r="29" spans="1:15">
      <c r="A29" t="s">
        <v>560</v>
      </c>
      <c r="B29" t="s">
        <v>456</v>
      </c>
      <c r="C29" t="s">
        <v>457</v>
      </c>
      <c r="D29" t="s">
        <v>26</v>
      </c>
      <c r="E29" t="s">
        <v>16</v>
      </c>
      <c r="F29" s="131"/>
      <c r="G29" s="131"/>
      <c r="H29" s="131"/>
      <c r="I29" s="131"/>
      <c r="J29" s="131">
        <v>53.923999999999999</v>
      </c>
      <c r="K29" s="131">
        <v>51.973999999999997</v>
      </c>
      <c r="L29" s="131">
        <v>52.000999999999998</v>
      </c>
      <c r="M29" s="131">
        <v>52.093000000000004</v>
      </c>
      <c r="N29" s="131">
        <v>47.695</v>
      </c>
      <c r="O29" s="131"/>
    </row>
    <row r="30" spans="1:15">
      <c r="A30" t="s">
        <v>560</v>
      </c>
      <c r="B30" t="s">
        <v>458</v>
      </c>
      <c r="C30" t="s">
        <v>459</v>
      </c>
      <c r="D30" t="s">
        <v>26</v>
      </c>
      <c r="E30" t="s">
        <v>16</v>
      </c>
      <c r="F30" s="131"/>
      <c r="G30" s="131"/>
      <c r="H30" s="131"/>
      <c r="I30" s="131"/>
      <c r="J30" s="131">
        <v>0</v>
      </c>
      <c r="K30" s="131">
        <v>0</v>
      </c>
      <c r="L30" s="131">
        <v>0</v>
      </c>
      <c r="M30" s="131">
        <v>0</v>
      </c>
      <c r="N30" s="131">
        <v>0</v>
      </c>
      <c r="O30" s="131"/>
    </row>
    <row r="31" spans="1:15">
      <c r="A31" t="s">
        <v>560</v>
      </c>
      <c r="B31" t="s">
        <v>460</v>
      </c>
      <c r="C31" t="s">
        <v>461</v>
      </c>
      <c r="D31" t="s">
        <v>26</v>
      </c>
      <c r="E31" t="s">
        <v>16</v>
      </c>
      <c r="F31" s="131"/>
      <c r="G31" s="131"/>
      <c r="H31" s="131"/>
      <c r="I31" s="131"/>
      <c r="J31" s="131">
        <v>0</v>
      </c>
      <c r="K31" s="131">
        <v>0</v>
      </c>
      <c r="L31" s="131">
        <v>0</v>
      </c>
      <c r="M31" s="131">
        <v>0</v>
      </c>
      <c r="N31" s="131">
        <v>0</v>
      </c>
      <c r="O31" s="131"/>
    </row>
    <row r="32" spans="1:15">
      <c r="A32" t="s">
        <v>560</v>
      </c>
      <c r="B32" t="s">
        <v>462</v>
      </c>
      <c r="C32" t="s">
        <v>463</v>
      </c>
      <c r="D32" t="s">
        <v>26</v>
      </c>
      <c r="E32" t="s">
        <v>16</v>
      </c>
      <c r="F32" s="131"/>
      <c r="G32" s="131"/>
      <c r="H32" s="131"/>
      <c r="I32" s="131"/>
      <c r="J32" s="131">
        <v>0</v>
      </c>
      <c r="K32" s="131">
        <v>0</v>
      </c>
      <c r="L32" s="131">
        <v>271.17099999999999</v>
      </c>
      <c r="M32" s="131">
        <v>272.56700000000001</v>
      </c>
      <c r="N32" s="131"/>
      <c r="O32" s="131"/>
    </row>
    <row r="33" spans="1:15">
      <c r="A33" t="s">
        <v>560</v>
      </c>
      <c r="B33" t="s">
        <v>464</v>
      </c>
      <c r="C33" t="s">
        <v>465</v>
      </c>
      <c r="D33" t="s">
        <v>26</v>
      </c>
      <c r="E33" t="s">
        <v>16</v>
      </c>
      <c r="F33" s="131"/>
      <c r="G33" s="131"/>
      <c r="H33" s="131"/>
      <c r="I33" s="131"/>
      <c r="J33" s="131">
        <v>9.1989999999999998</v>
      </c>
      <c r="K33" s="131">
        <v>13.185</v>
      </c>
      <c r="L33" s="131">
        <v>13.085000000000001</v>
      </c>
      <c r="M33" s="131">
        <v>15.840999999999999</v>
      </c>
      <c r="N33" s="131">
        <v>14.874000000000001</v>
      </c>
      <c r="O33" s="131"/>
    </row>
    <row r="34" spans="1:15">
      <c r="A34" t="s">
        <v>560</v>
      </c>
      <c r="B34" t="s">
        <v>466</v>
      </c>
      <c r="C34" t="s">
        <v>467</v>
      </c>
      <c r="D34" t="s">
        <v>26</v>
      </c>
      <c r="E34" t="s">
        <v>16</v>
      </c>
      <c r="F34" s="131"/>
      <c r="G34" s="131"/>
      <c r="H34" s="131"/>
      <c r="I34" s="131"/>
      <c r="J34" s="131">
        <v>0</v>
      </c>
      <c r="K34" s="131">
        <v>0</v>
      </c>
      <c r="L34" s="131">
        <v>284.25599999999997</v>
      </c>
      <c r="M34" s="131">
        <v>288.40800000000002</v>
      </c>
      <c r="N34" s="131"/>
      <c r="O34" s="131"/>
    </row>
    <row r="35" spans="1:15">
      <c r="A35" t="s">
        <v>560</v>
      </c>
      <c r="B35" t="s">
        <v>468</v>
      </c>
      <c r="C35" t="s">
        <v>469</v>
      </c>
      <c r="D35" t="s">
        <v>26</v>
      </c>
      <c r="E35" t="s">
        <v>16</v>
      </c>
      <c r="F35" s="131"/>
      <c r="G35" s="131"/>
      <c r="H35" s="131"/>
      <c r="I35" s="131"/>
      <c r="J35" s="131">
        <v>0</v>
      </c>
      <c r="K35" s="131">
        <v>0</v>
      </c>
      <c r="L35" s="131">
        <v>0</v>
      </c>
      <c r="M35" s="131"/>
      <c r="N35" s="131"/>
      <c r="O35" s="131"/>
    </row>
    <row r="36" spans="1:15">
      <c r="A36" t="s">
        <v>560</v>
      </c>
      <c r="B36" t="s">
        <v>470</v>
      </c>
      <c r="C36" t="s">
        <v>471</v>
      </c>
      <c r="D36" t="s">
        <v>26</v>
      </c>
      <c r="E36" t="s">
        <v>16</v>
      </c>
      <c r="F36" s="131"/>
      <c r="G36" s="131"/>
      <c r="H36" s="131"/>
      <c r="I36" s="131"/>
      <c r="J36" s="131">
        <v>0</v>
      </c>
      <c r="K36" s="131">
        <v>0</v>
      </c>
      <c r="L36" s="131">
        <v>0</v>
      </c>
      <c r="M36" s="131"/>
      <c r="N36" s="131"/>
      <c r="O36" s="131"/>
    </row>
    <row r="37" spans="1:15">
      <c r="A37" t="s">
        <v>560</v>
      </c>
      <c r="B37" t="s">
        <v>472</v>
      </c>
      <c r="C37" t="s">
        <v>473</v>
      </c>
      <c r="D37" t="s">
        <v>26</v>
      </c>
      <c r="E37" t="s">
        <v>16</v>
      </c>
      <c r="F37" s="131"/>
      <c r="G37" s="131"/>
      <c r="H37" s="131"/>
      <c r="I37" s="131"/>
      <c r="J37" s="131">
        <v>0</v>
      </c>
      <c r="K37" s="131">
        <v>0</v>
      </c>
      <c r="L37" s="131">
        <v>0</v>
      </c>
      <c r="M37" s="131"/>
      <c r="N37" s="131"/>
      <c r="O37" s="131"/>
    </row>
    <row r="38" spans="1:15">
      <c r="A38" t="s">
        <v>560</v>
      </c>
      <c r="B38" t="s">
        <v>474</v>
      </c>
      <c r="C38" t="s">
        <v>475</v>
      </c>
      <c r="D38" t="s">
        <v>26</v>
      </c>
      <c r="E38" t="s">
        <v>16</v>
      </c>
      <c r="F38" s="131"/>
      <c r="G38" s="131"/>
      <c r="H38" s="131"/>
      <c r="I38" s="131"/>
      <c r="J38" s="131">
        <v>0</v>
      </c>
      <c r="K38" s="131">
        <v>0</v>
      </c>
      <c r="L38" s="131">
        <v>0</v>
      </c>
      <c r="M38" s="131"/>
      <c r="N38" s="131"/>
      <c r="O38" s="131"/>
    </row>
    <row r="39" spans="1:15">
      <c r="A39" t="s">
        <v>560</v>
      </c>
      <c r="B39" t="s">
        <v>476</v>
      </c>
      <c r="C39" t="s">
        <v>477</v>
      </c>
      <c r="D39" t="s">
        <v>26</v>
      </c>
      <c r="E39" t="s">
        <v>16</v>
      </c>
      <c r="F39" s="131"/>
      <c r="G39" s="131"/>
      <c r="H39" s="131"/>
      <c r="I39" s="131"/>
      <c r="J39" s="131">
        <v>0</v>
      </c>
      <c r="K39" s="131">
        <v>0</v>
      </c>
      <c r="L39" s="131">
        <v>0</v>
      </c>
      <c r="M39" s="131"/>
      <c r="N39" s="131"/>
      <c r="O39" s="131"/>
    </row>
    <row r="40" spans="1:15">
      <c r="A40" t="s">
        <v>560</v>
      </c>
      <c r="B40" t="s">
        <v>478</v>
      </c>
      <c r="C40" t="s">
        <v>479</v>
      </c>
      <c r="D40" t="s">
        <v>26</v>
      </c>
      <c r="E40" t="s">
        <v>16</v>
      </c>
      <c r="F40" s="131"/>
      <c r="G40" s="131"/>
      <c r="H40" s="131"/>
      <c r="I40" s="131"/>
      <c r="J40" s="131">
        <v>0</v>
      </c>
      <c r="K40" s="131">
        <v>0</v>
      </c>
      <c r="L40" s="131">
        <v>0</v>
      </c>
      <c r="M40" s="131"/>
      <c r="N40" s="131"/>
      <c r="O40" s="131"/>
    </row>
    <row r="41" spans="1:15">
      <c r="A41" t="s">
        <v>560</v>
      </c>
      <c r="B41" t="s">
        <v>480</v>
      </c>
      <c r="C41" t="s">
        <v>481</v>
      </c>
      <c r="D41" t="s">
        <v>26</v>
      </c>
      <c r="E41" t="s">
        <v>16</v>
      </c>
      <c r="F41" s="131"/>
      <c r="G41" s="131"/>
      <c r="H41" s="131"/>
      <c r="I41" s="131"/>
      <c r="J41" s="131">
        <v>0</v>
      </c>
      <c r="K41" s="131">
        <v>0</v>
      </c>
      <c r="L41" s="131">
        <v>0</v>
      </c>
      <c r="M41" s="131">
        <v>0</v>
      </c>
      <c r="N41" s="131"/>
      <c r="O41" s="131"/>
    </row>
    <row r="42" spans="1:15">
      <c r="A42" t="s">
        <v>560</v>
      </c>
      <c r="B42" t="s">
        <v>482</v>
      </c>
      <c r="C42" t="s">
        <v>483</v>
      </c>
      <c r="D42" t="s">
        <v>26</v>
      </c>
      <c r="E42" t="s">
        <v>16</v>
      </c>
      <c r="F42" s="131"/>
      <c r="G42" s="131"/>
      <c r="H42" s="131"/>
      <c r="I42" s="131"/>
      <c r="J42" s="131">
        <v>0</v>
      </c>
      <c r="K42" s="131">
        <v>0</v>
      </c>
      <c r="L42" s="131">
        <v>0</v>
      </c>
      <c r="M42" s="131">
        <v>0</v>
      </c>
      <c r="N42" s="131"/>
      <c r="O42" s="131"/>
    </row>
    <row r="43" spans="1:15">
      <c r="A43" t="s">
        <v>560</v>
      </c>
      <c r="B43" t="s">
        <v>484</v>
      </c>
      <c r="C43" t="s">
        <v>485</v>
      </c>
      <c r="D43" t="s">
        <v>26</v>
      </c>
      <c r="E43" t="s">
        <v>16</v>
      </c>
      <c r="F43" s="131"/>
      <c r="G43" s="131"/>
      <c r="H43" s="131"/>
      <c r="I43" s="131"/>
      <c r="J43" s="131">
        <v>0</v>
      </c>
      <c r="K43" s="131">
        <v>0</v>
      </c>
      <c r="L43" s="131">
        <v>0</v>
      </c>
      <c r="M43" s="131">
        <v>0</v>
      </c>
      <c r="N43" s="131"/>
      <c r="O43" s="131"/>
    </row>
    <row r="44" spans="1:15">
      <c r="A44" t="s">
        <v>560</v>
      </c>
      <c r="B44" t="s">
        <v>486</v>
      </c>
      <c r="C44" t="s">
        <v>487</v>
      </c>
      <c r="D44" t="s">
        <v>26</v>
      </c>
      <c r="E44" t="s">
        <v>16</v>
      </c>
      <c r="F44" s="131"/>
      <c r="G44" s="131"/>
      <c r="H44" s="131"/>
      <c r="I44" s="131"/>
      <c r="J44" s="131"/>
      <c r="K44" s="131"/>
      <c r="L44" s="131"/>
      <c r="M44" s="131"/>
      <c r="N44" s="131"/>
      <c r="O44" s="131"/>
    </row>
    <row r="45" spans="1:15">
      <c r="A45" t="s">
        <v>560</v>
      </c>
      <c r="B45" t="s">
        <v>488</v>
      </c>
      <c r="C45" t="s">
        <v>489</v>
      </c>
      <c r="D45" t="s">
        <v>26</v>
      </c>
      <c r="E45" t="s">
        <v>16</v>
      </c>
      <c r="F45" s="131"/>
      <c r="G45" s="131"/>
      <c r="H45" s="131"/>
      <c r="I45" s="131"/>
      <c r="J45" s="131"/>
      <c r="K45" s="131"/>
      <c r="L45" s="131"/>
      <c r="M45" s="131"/>
      <c r="N45" s="131"/>
      <c r="O45" s="131"/>
    </row>
    <row r="46" spans="1:15">
      <c r="A46" t="s">
        <v>560</v>
      </c>
      <c r="B46" t="s">
        <v>490</v>
      </c>
      <c r="C46" t="s">
        <v>491</v>
      </c>
      <c r="D46" t="s">
        <v>26</v>
      </c>
      <c r="E46" t="s">
        <v>16</v>
      </c>
      <c r="F46" s="131"/>
      <c r="G46" s="131"/>
      <c r="H46" s="131"/>
      <c r="I46" s="131"/>
      <c r="J46" s="131"/>
      <c r="K46" s="131"/>
      <c r="L46" s="131"/>
      <c r="M46" s="131"/>
      <c r="N46" s="131"/>
      <c r="O46" s="131"/>
    </row>
    <row r="47" spans="1:15">
      <c r="A47" t="s">
        <v>560</v>
      </c>
      <c r="B47" t="s">
        <v>492</v>
      </c>
      <c r="C47" t="s">
        <v>493</v>
      </c>
      <c r="D47" t="s">
        <v>26</v>
      </c>
      <c r="E47" t="s">
        <v>16</v>
      </c>
      <c r="F47" s="131"/>
      <c r="G47" s="131"/>
      <c r="H47" s="131"/>
      <c r="I47" s="131"/>
      <c r="J47" s="131"/>
      <c r="K47" s="131"/>
      <c r="L47" s="131"/>
      <c r="M47" s="131"/>
      <c r="N47" s="131"/>
      <c r="O47" s="131"/>
    </row>
    <row r="48" spans="1:15">
      <c r="A48" t="s">
        <v>560</v>
      </c>
      <c r="B48" t="s">
        <v>494</v>
      </c>
      <c r="C48" t="s">
        <v>495</v>
      </c>
      <c r="D48" t="s">
        <v>26</v>
      </c>
      <c r="E48" t="s">
        <v>16</v>
      </c>
      <c r="F48" s="131"/>
      <c r="G48" s="131"/>
      <c r="H48" s="131"/>
      <c r="I48" s="131"/>
      <c r="J48" s="131"/>
      <c r="K48" s="131"/>
      <c r="L48" s="131"/>
      <c r="M48" s="131"/>
      <c r="N48" s="131"/>
      <c r="O48" s="131"/>
    </row>
    <row r="49" spans="1:15">
      <c r="A49" t="s">
        <v>560</v>
      </c>
      <c r="B49" t="s">
        <v>496</v>
      </c>
      <c r="C49" t="s">
        <v>497</v>
      </c>
      <c r="D49" t="s">
        <v>26</v>
      </c>
      <c r="E49" t="s">
        <v>16</v>
      </c>
      <c r="F49" s="131"/>
      <c r="G49" s="131"/>
      <c r="H49" s="131"/>
      <c r="I49" s="131"/>
      <c r="J49" s="131"/>
      <c r="K49" s="131"/>
      <c r="L49" s="131"/>
      <c r="M49" s="131"/>
      <c r="N49" s="131"/>
      <c r="O49" s="131"/>
    </row>
    <row r="50" spans="1:15">
      <c r="A50" t="s">
        <v>560</v>
      </c>
      <c r="B50" t="s">
        <v>498</v>
      </c>
      <c r="C50" t="s">
        <v>499</v>
      </c>
      <c r="D50" t="s">
        <v>26</v>
      </c>
      <c r="E50" t="s">
        <v>16</v>
      </c>
      <c r="F50" s="131"/>
      <c r="G50" s="131"/>
      <c r="H50" s="131"/>
      <c r="I50" s="131"/>
      <c r="J50" s="131"/>
      <c r="K50" s="131"/>
      <c r="L50" s="131"/>
      <c r="M50" s="131"/>
      <c r="N50" s="131">
        <v>0</v>
      </c>
      <c r="O50" s="131"/>
    </row>
    <row r="51" spans="1:15">
      <c r="A51" t="s">
        <v>560</v>
      </c>
      <c r="B51" t="s">
        <v>500</v>
      </c>
      <c r="C51" t="s">
        <v>501</v>
      </c>
      <c r="D51" t="s">
        <v>26</v>
      </c>
      <c r="E51" t="s">
        <v>16</v>
      </c>
      <c r="F51" s="131"/>
      <c r="G51" s="131"/>
      <c r="H51" s="131"/>
      <c r="I51" s="131"/>
      <c r="J51" s="131"/>
      <c r="K51" s="131"/>
      <c r="L51" s="131"/>
      <c r="M51" s="131"/>
      <c r="N51" s="131"/>
      <c r="O51" s="131"/>
    </row>
    <row r="52" spans="1:15">
      <c r="A52" t="s">
        <v>560</v>
      </c>
      <c r="B52" t="s">
        <v>502</v>
      </c>
      <c r="C52" t="s">
        <v>503</v>
      </c>
      <c r="D52" t="s">
        <v>26</v>
      </c>
      <c r="E52" t="s">
        <v>16</v>
      </c>
      <c r="F52" s="131"/>
      <c r="G52" s="131"/>
      <c r="H52" s="131"/>
      <c r="I52" s="131"/>
      <c r="J52" s="131"/>
      <c r="K52" s="131"/>
      <c r="L52" s="131"/>
      <c r="M52" s="131"/>
      <c r="N52" s="131">
        <v>0</v>
      </c>
      <c r="O52" s="131"/>
    </row>
    <row r="53" spans="1:15">
      <c r="A53" t="s">
        <v>560</v>
      </c>
      <c r="B53" t="s">
        <v>36</v>
      </c>
      <c r="C53" t="s">
        <v>504</v>
      </c>
      <c r="D53" t="s">
        <v>26</v>
      </c>
      <c r="E53" t="s">
        <v>16</v>
      </c>
      <c r="F53" s="131"/>
      <c r="G53" s="131"/>
      <c r="H53" s="131"/>
      <c r="I53" s="131"/>
      <c r="J53" s="131"/>
      <c r="K53" s="131"/>
      <c r="L53" s="131"/>
      <c r="M53" s="131"/>
      <c r="N53" s="131"/>
      <c r="O53" s="131"/>
    </row>
    <row r="54" spans="1:15">
      <c r="A54" t="s">
        <v>560</v>
      </c>
      <c r="B54" t="s">
        <v>505</v>
      </c>
      <c r="C54" t="s">
        <v>506</v>
      </c>
      <c r="D54" t="s">
        <v>26</v>
      </c>
      <c r="E54" t="s">
        <v>16</v>
      </c>
      <c r="F54" s="131"/>
      <c r="G54" s="131"/>
      <c r="H54" s="131"/>
      <c r="I54" s="131"/>
      <c r="J54" s="131"/>
      <c r="K54" s="131"/>
      <c r="L54" s="131"/>
      <c r="M54" s="131"/>
      <c r="N54" s="131"/>
      <c r="O54" s="131"/>
    </row>
    <row r="55" spans="1:15">
      <c r="A55" t="s">
        <v>560</v>
      </c>
      <c r="B55" t="s">
        <v>507</v>
      </c>
      <c r="C55" t="s">
        <v>506</v>
      </c>
      <c r="D55" t="s">
        <v>26</v>
      </c>
      <c r="E55" t="s">
        <v>16</v>
      </c>
      <c r="F55" s="131"/>
      <c r="G55" s="131"/>
      <c r="H55" s="131"/>
      <c r="I55" s="131"/>
      <c r="J55" s="131"/>
      <c r="K55" s="131"/>
      <c r="L55" s="131"/>
      <c r="M55" s="131"/>
      <c r="N55" s="131"/>
      <c r="O55" s="131"/>
    </row>
    <row r="56" spans="1:15">
      <c r="A56" t="s">
        <v>560</v>
      </c>
      <c r="B56" t="s">
        <v>37</v>
      </c>
      <c r="C56" t="s">
        <v>508</v>
      </c>
      <c r="D56" t="s">
        <v>26</v>
      </c>
      <c r="E56" t="s">
        <v>16</v>
      </c>
      <c r="F56" s="131"/>
      <c r="G56" s="131"/>
      <c r="H56" s="131"/>
      <c r="I56" s="131"/>
      <c r="J56" s="131"/>
      <c r="K56" s="131"/>
      <c r="L56" s="131"/>
      <c r="M56" s="131"/>
      <c r="N56" s="131"/>
      <c r="O56" s="131"/>
    </row>
    <row r="57" spans="1:15">
      <c r="A57" t="s">
        <v>560</v>
      </c>
      <c r="B57" t="s">
        <v>509</v>
      </c>
      <c r="C57" t="s">
        <v>510</v>
      </c>
      <c r="D57" t="s">
        <v>26</v>
      </c>
      <c r="E57" t="s">
        <v>16</v>
      </c>
      <c r="F57" s="131"/>
      <c r="G57" s="131"/>
      <c r="H57" s="131"/>
      <c r="I57" s="131"/>
      <c r="J57" s="131"/>
      <c r="K57" s="131"/>
      <c r="L57" s="131"/>
      <c r="M57" s="131"/>
      <c r="N57" s="131"/>
      <c r="O57" s="131"/>
    </row>
    <row r="58" spans="1:15">
      <c r="A58" t="s">
        <v>560</v>
      </c>
      <c r="B58" t="s">
        <v>511</v>
      </c>
      <c r="C58" t="s">
        <v>510</v>
      </c>
      <c r="D58" t="s">
        <v>26</v>
      </c>
      <c r="E58" t="s">
        <v>16</v>
      </c>
      <c r="F58" s="131"/>
      <c r="G58" s="131"/>
      <c r="H58" s="131"/>
      <c r="I58" s="131"/>
      <c r="J58" s="131"/>
      <c r="K58" s="131"/>
      <c r="L58" s="131"/>
      <c r="M58" s="131"/>
      <c r="N58" s="131"/>
      <c r="O58" s="131"/>
    </row>
    <row r="59" spans="1:15">
      <c r="A59" t="s">
        <v>560</v>
      </c>
      <c r="B59" t="s">
        <v>38</v>
      </c>
      <c r="C59" t="s">
        <v>512</v>
      </c>
      <c r="D59" t="s">
        <v>26</v>
      </c>
      <c r="E59" t="s">
        <v>16</v>
      </c>
      <c r="F59" s="131"/>
      <c r="G59" s="131"/>
      <c r="H59" s="131"/>
      <c r="I59" s="131"/>
      <c r="J59" s="131"/>
      <c r="K59" s="131"/>
      <c r="L59" s="131"/>
      <c r="M59" s="131"/>
      <c r="N59" s="131"/>
      <c r="O59" s="131"/>
    </row>
    <row r="60" spans="1:15">
      <c r="A60" t="s">
        <v>560</v>
      </c>
      <c r="B60" t="s">
        <v>39</v>
      </c>
      <c r="C60" t="s">
        <v>513</v>
      </c>
      <c r="D60" t="s">
        <v>26</v>
      </c>
      <c r="E60" t="s">
        <v>16</v>
      </c>
      <c r="F60" s="131"/>
      <c r="G60" s="131"/>
      <c r="H60" s="131"/>
      <c r="I60" s="131"/>
      <c r="J60" s="131"/>
      <c r="K60" s="131"/>
      <c r="L60" s="131"/>
      <c r="M60" s="131"/>
      <c r="N60" s="131"/>
      <c r="O60" s="131"/>
    </row>
    <row r="61" spans="1:15">
      <c r="A61" t="s">
        <v>560</v>
      </c>
      <c r="B61" t="s">
        <v>40</v>
      </c>
      <c r="C61" t="s">
        <v>513</v>
      </c>
      <c r="D61" t="s">
        <v>26</v>
      </c>
      <c r="E61" t="s">
        <v>16</v>
      </c>
      <c r="F61" s="131"/>
      <c r="G61" s="131"/>
      <c r="H61" s="131"/>
      <c r="I61" s="131"/>
      <c r="J61" s="131"/>
      <c r="K61" s="131"/>
      <c r="L61" s="131"/>
      <c r="M61" s="131"/>
      <c r="N61" s="131"/>
      <c r="O61" s="131"/>
    </row>
    <row r="62" spans="1:15">
      <c r="A62" t="s">
        <v>560</v>
      </c>
      <c r="B62" t="s">
        <v>41</v>
      </c>
      <c r="C62" t="s">
        <v>514</v>
      </c>
      <c r="D62" t="s">
        <v>26</v>
      </c>
      <c r="E62" t="s">
        <v>16</v>
      </c>
      <c r="F62" s="131"/>
      <c r="G62" s="131"/>
      <c r="H62" s="131"/>
      <c r="I62" s="131"/>
      <c r="J62" s="131"/>
      <c r="K62" s="131"/>
      <c r="L62" s="131"/>
      <c r="M62" s="131"/>
      <c r="N62" s="131">
        <v>4.8179999999999996</v>
      </c>
      <c r="O62" s="131"/>
    </row>
    <row r="63" spans="1:15">
      <c r="A63" t="s">
        <v>560</v>
      </c>
      <c r="B63" t="s">
        <v>42</v>
      </c>
      <c r="C63" t="s">
        <v>515</v>
      </c>
      <c r="D63" t="s">
        <v>26</v>
      </c>
      <c r="E63" t="s">
        <v>16</v>
      </c>
      <c r="F63" s="131"/>
      <c r="G63" s="131"/>
      <c r="H63" s="131"/>
      <c r="I63" s="131"/>
      <c r="J63" s="131"/>
      <c r="K63" s="131"/>
      <c r="L63" s="131"/>
      <c r="M63" s="131"/>
      <c r="N63" s="131"/>
      <c r="O63" s="131"/>
    </row>
    <row r="64" spans="1:15">
      <c r="A64" t="s">
        <v>560</v>
      </c>
      <c r="B64" t="s">
        <v>43</v>
      </c>
      <c r="C64" t="s">
        <v>515</v>
      </c>
      <c r="D64" t="s">
        <v>26</v>
      </c>
      <c r="E64" t="s">
        <v>16</v>
      </c>
      <c r="F64" s="131"/>
      <c r="G64" s="131"/>
      <c r="H64" s="131"/>
      <c r="I64" s="131"/>
      <c r="J64" s="131"/>
      <c r="K64" s="131"/>
      <c r="L64" s="131"/>
      <c r="M64" s="131"/>
      <c r="N64" s="131"/>
      <c r="O64" s="131"/>
    </row>
    <row r="65" spans="1:15">
      <c r="A65" t="s">
        <v>560</v>
      </c>
      <c r="B65" t="s">
        <v>44</v>
      </c>
      <c r="C65" t="s">
        <v>516</v>
      </c>
      <c r="D65" t="s">
        <v>439</v>
      </c>
      <c r="E65" t="s">
        <v>16</v>
      </c>
      <c r="F65" s="133">
        <v>234.4</v>
      </c>
      <c r="G65" s="133">
        <v>242.5</v>
      </c>
      <c r="H65" s="133">
        <v>249.5</v>
      </c>
      <c r="I65" s="133">
        <v>255.7</v>
      </c>
      <c r="J65" s="133">
        <v>258</v>
      </c>
      <c r="K65" s="133">
        <v>261.39999999999998</v>
      </c>
      <c r="L65" s="133">
        <v>270.60000000000002</v>
      </c>
      <c r="M65" s="133">
        <v>279.7</v>
      </c>
      <c r="N65" s="133">
        <v>288.2</v>
      </c>
      <c r="O65" s="133"/>
    </row>
    <row r="66" spans="1:15">
      <c r="A66" t="s">
        <v>560</v>
      </c>
      <c r="B66" t="s">
        <v>45</v>
      </c>
      <c r="C66" t="s">
        <v>517</v>
      </c>
      <c r="D66" t="s">
        <v>439</v>
      </c>
      <c r="E66" t="s">
        <v>16</v>
      </c>
      <c r="F66" s="133">
        <v>235.2</v>
      </c>
      <c r="G66" s="133">
        <v>242.4</v>
      </c>
      <c r="H66" s="133">
        <v>250</v>
      </c>
      <c r="I66" s="133">
        <v>255.9</v>
      </c>
      <c r="J66" s="133">
        <v>258.5</v>
      </c>
      <c r="K66" s="133">
        <v>262.10000000000002</v>
      </c>
      <c r="L66" s="133">
        <v>271.7</v>
      </c>
      <c r="M66" s="133">
        <v>280.7</v>
      </c>
      <c r="N66" s="133">
        <v>289.2</v>
      </c>
      <c r="O66" s="133"/>
    </row>
    <row r="67" spans="1:15">
      <c r="A67" t="s">
        <v>560</v>
      </c>
      <c r="B67" t="s">
        <v>46</v>
      </c>
      <c r="C67" t="s">
        <v>518</v>
      </c>
      <c r="D67" t="s">
        <v>439</v>
      </c>
      <c r="E67" t="s">
        <v>16</v>
      </c>
      <c r="F67" s="133">
        <v>235.2</v>
      </c>
      <c r="G67" s="133">
        <v>241.8</v>
      </c>
      <c r="H67" s="133">
        <v>249.7</v>
      </c>
      <c r="I67" s="133">
        <v>256.3</v>
      </c>
      <c r="J67" s="133">
        <v>258.89999999999998</v>
      </c>
      <c r="K67" s="133">
        <v>263.10000000000002</v>
      </c>
      <c r="L67" s="133">
        <v>272.3</v>
      </c>
      <c r="M67" s="133">
        <v>281.5</v>
      </c>
      <c r="N67" s="133">
        <v>289.60000000000002</v>
      </c>
      <c r="O67" s="133"/>
    </row>
    <row r="68" spans="1:15">
      <c r="A68" t="s">
        <v>560</v>
      </c>
      <c r="B68" t="s">
        <v>47</v>
      </c>
      <c r="C68" t="s">
        <v>519</v>
      </c>
      <c r="D68" t="s">
        <v>439</v>
      </c>
      <c r="E68" t="s">
        <v>16</v>
      </c>
      <c r="F68" s="133">
        <v>234.7</v>
      </c>
      <c r="G68" s="133">
        <v>242.1</v>
      </c>
      <c r="H68" s="133">
        <v>249.7</v>
      </c>
      <c r="I68" s="133">
        <v>256</v>
      </c>
      <c r="J68" s="133">
        <v>258.60000000000002</v>
      </c>
      <c r="K68" s="133">
        <v>263.39999999999998</v>
      </c>
      <c r="L68" s="133">
        <v>272.89999999999998</v>
      </c>
      <c r="M68" s="133">
        <v>281.7</v>
      </c>
      <c r="N68" s="133">
        <v>289.5</v>
      </c>
      <c r="O68" s="133"/>
    </row>
    <row r="69" spans="1:15">
      <c r="A69" t="s">
        <v>560</v>
      </c>
      <c r="B69" t="s">
        <v>48</v>
      </c>
      <c r="C69" t="s">
        <v>520</v>
      </c>
      <c r="D69" t="s">
        <v>439</v>
      </c>
      <c r="E69" t="s">
        <v>16</v>
      </c>
      <c r="F69" s="133">
        <v>236.1</v>
      </c>
      <c r="G69" s="133">
        <v>243</v>
      </c>
      <c r="H69" s="133">
        <v>251</v>
      </c>
      <c r="I69" s="133">
        <v>257</v>
      </c>
      <c r="J69" s="133">
        <v>259.8</v>
      </c>
      <c r="K69" s="133">
        <v>264.39999999999998</v>
      </c>
      <c r="L69" s="133">
        <v>274.7</v>
      </c>
      <c r="M69" s="133">
        <v>284.2</v>
      </c>
      <c r="N69" s="133">
        <v>291.7</v>
      </c>
      <c r="O69" s="133"/>
    </row>
    <row r="70" spans="1:15">
      <c r="A70" t="s">
        <v>560</v>
      </c>
      <c r="B70" t="s">
        <v>49</v>
      </c>
      <c r="C70" t="s">
        <v>521</v>
      </c>
      <c r="D70" t="s">
        <v>439</v>
      </c>
      <c r="E70" t="s">
        <v>16</v>
      </c>
      <c r="F70" s="133">
        <v>237.9</v>
      </c>
      <c r="G70" s="133">
        <v>244.2</v>
      </c>
      <c r="H70" s="133">
        <v>251.9</v>
      </c>
      <c r="I70" s="133">
        <v>257.60000000000002</v>
      </c>
      <c r="J70" s="133">
        <v>259.60000000000002</v>
      </c>
      <c r="K70" s="133">
        <v>264.89999999999998</v>
      </c>
      <c r="L70" s="133">
        <v>275.10000000000002</v>
      </c>
      <c r="M70" s="133">
        <v>284.10000000000002</v>
      </c>
      <c r="N70" s="133">
        <v>291</v>
      </c>
      <c r="O70" s="133"/>
    </row>
    <row r="71" spans="1:15">
      <c r="A71" t="s">
        <v>560</v>
      </c>
      <c r="B71" t="s">
        <v>50</v>
      </c>
      <c r="C71" t="s">
        <v>522</v>
      </c>
      <c r="D71" t="s">
        <v>439</v>
      </c>
      <c r="E71" t="s">
        <v>16</v>
      </c>
      <c r="F71" s="133">
        <v>238</v>
      </c>
      <c r="G71" s="133">
        <v>245.6</v>
      </c>
      <c r="H71" s="133">
        <v>251.9</v>
      </c>
      <c r="I71" s="133">
        <v>257.7</v>
      </c>
      <c r="J71" s="133">
        <v>259.5</v>
      </c>
      <c r="K71" s="133">
        <v>264.8</v>
      </c>
      <c r="L71" s="133">
        <v>275.3</v>
      </c>
      <c r="M71" s="133">
        <v>284.5</v>
      </c>
      <c r="N71" s="133">
        <v>290.39999999999998</v>
      </c>
      <c r="O71" s="133"/>
    </row>
    <row r="72" spans="1:15">
      <c r="A72" t="s">
        <v>560</v>
      </c>
      <c r="B72" t="s">
        <v>51</v>
      </c>
      <c r="C72" t="s">
        <v>523</v>
      </c>
      <c r="D72" t="s">
        <v>439</v>
      </c>
      <c r="E72" t="s">
        <v>16</v>
      </c>
      <c r="F72" s="133">
        <v>238.5</v>
      </c>
      <c r="G72" s="133">
        <v>245.6</v>
      </c>
      <c r="H72" s="133">
        <v>252.1</v>
      </c>
      <c r="I72" s="133">
        <v>257.10000000000002</v>
      </c>
      <c r="J72" s="133">
        <v>259.8</v>
      </c>
      <c r="K72" s="133">
        <v>265.5</v>
      </c>
      <c r="L72" s="133">
        <v>275.8</v>
      </c>
      <c r="M72" s="133">
        <v>284.60000000000002</v>
      </c>
      <c r="N72" s="133">
        <v>291</v>
      </c>
      <c r="O72" s="133"/>
    </row>
    <row r="73" spans="1:15">
      <c r="A73" t="s">
        <v>560</v>
      </c>
      <c r="B73" t="s">
        <v>52</v>
      </c>
      <c r="C73" t="s">
        <v>524</v>
      </c>
      <c r="D73" t="s">
        <v>439</v>
      </c>
      <c r="E73" t="s">
        <v>16</v>
      </c>
      <c r="F73" s="133">
        <v>239.4</v>
      </c>
      <c r="G73" s="133">
        <v>246.8</v>
      </c>
      <c r="H73" s="133">
        <v>253.4</v>
      </c>
      <c r="I73" s="133">
        <v>257.5</v>
      </c>
      <c r="J73" s="133">
        <v>260.60000000000002</v>
      </c>
      <c r="K73" s="133">
        <v>267.10000000000002</v>
      </c>
      <c r="L73" s="133">
        <v>278.10000000000002</v>
      </c>
      <c r="M73" s="133">
        <v>285.60000000000002</v>
      </c>
      <c r="N73" s="133">
        <v>291.89999999999998</v>
      </c>
      <c r="O73" s="133"/>
    </row>
    <row r="74" spans="1:15">
      <c r="A74" t="s">
        <v>560</v>
      </c>
      <c r="B74" t="s">
        <v>53</v>
      </c>
      <c r="C74" t="s">
        <v>525</v>
      </c>
      <c r="D74" t="s">
        <v>439</v>
      </c>
      <c r="E74" t="s">
        <v>16</v>
      </c>
      <c r="F74" s="133">
        <v>238</v>
      </c>
      <c r="G74" s="133">
        <v>245.8</v>
      </c>
      <c r="H74" s="133">
        <v>252.6</v>
      </c>
      <c r="I74" s="133">
        <v>255.4</v>
      </c>
      <c r="J74" s="133">
        <v>258.8</v>
      </c>
      <c r="K74" s="133">
        <v>265.5</v>
      </c>
      <c r="L74" s="133">
        <v>276</v>
      </c>
      <c r="M74" s="133">
        <v>283</v>
      </c>
      <c r="N74" s="133">
        <v>290.60000000000002</v>
      </c>
      <c r="O74" s="133"/>
    </row>
    <row r="75" spans="1:15">
      <c r="A75" t="s">
        <v>560</v>
      </c>
      <c r="B75" t="s">
        <v>54</v>
      </c>
      <c r="C75" t="s">
        <v>526</v>
      </c>
      <c r="D75" t="s">
        <v>439</v>
      </c>
      <c r="E75" t="s">
        <v>16</v>
      </c>
      <c r="F75" s="133">
        <v>239.9</v>
      </c>
      <c r="G75" s="133">
        <v>247.6</v>
      </c>
      <c r="H75" s="133">
        <v>254.2</v>
      </c>
      <c r="I75" s="133">
        <v>256.7</v>
      </c>
      <c r="J75" s="133">
        <v>260</v>
      </c>
      <c r="K75" s="133">
        <v>268.39999999999998</v>
      </c>
      <c r="L75" s="133">
        <v>278.10000000000002</v>
      </c>
      <c r="M75" s="133">
        <v>285</v>
      </c>
      <c r="N75" s="133">
        <v>292</v>
      </c>
      <c r="O75" s="133"/>
    </row>
    <row r="76" spans="1:15">
      <c r="A76" t="s">
        <v>560</v>
      </c>
      <c r="B76" t="s">
        <v>527</v>
      </c>
      <c r="C76" t="s">
        <v>528</v>
      </c>
      <c r="D76" t="s">
        <v>439</v>
      </c>
      <c r="E76" t="s">
        <v>16</v>
      </c>
      <c r="F76" s="133">
        <v>240.8</v>
      </c>
      <c r="G76" s="133">
        <v>248.7</v>
      </c>
      <c r="H76" s="133">
        <v>254.8</v>
      </c>
      <c r="I76" s="133">
        <v>257.10000000000002</v>
      </c>
      <c r="J76" s="133">
        <v>261.10000000000002</v>
      </c>
      <c r="K76" s="133">
        <v>269.3</v>
      </c>
      <c r="L76" s="133">
        <v>278.3</v>
      </c>
      <c r="M76" s="133">
        <v>285.10000000000002</v>
      </c>
      <c r="N76" s="133">
        <v>292.60000000000002</v>
      </c>
      <c r="O76" s="133"/>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W19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0" bestFit="1" customWidth="1"/>
    <col min="2" max="3" width="2.73046875" customWidth="1"/>
    <col min="4" max="4" width="9.1328125" customWidth="1"/>
    <col min="5" max="5" width="68.86328125" customWidth="1"/>
    <col min="6" max="6" width="15.73046875" style="26" customWidth="1"/>
    <col min="7" max="7" width="8.86328125" bestFit="1" customWidth="1"/>
    <col min="8" max="8" width="11.86328125" customWidth="1"/>
    <col min="9" max="16" width="12.73046875" customWidth="1"/>
    <col min="17" max="21" width="10.59765625" customWidth="1"/>
    <col min="22" max="22" width="26.265625" customWidth="1"/>
    <col min="23" max="23" width="9.1328125" customWidth="1"/>
    <col min="24" max="28" width="0" hidden="1" customWidth="1"/>
  </cols>
  <sheetData>
    <row r="1" spans="1:23" s="1" customFormat="1" ht="32.25">
      <c r="A1" s="102"/>
      <c r="B1" s="102"/>
      <c r="C1" s="102"/>
      <c r="D1" s="102" t="s">
        <v>235</v>
      </c>
      <c r="E1" s="102"/>
      <c r="F1" s="103"/>
      <c r="G1" s="102"/>
      <c r="H1" s="102"/>
      <c r="I1" s="102"/>
      <c r="J1" s="102"/>
      <c r="K1" s="102"/>
      <c r="L1" s="102"/>
      <c r="M1" s="102"/>
      <c r="N1" s="102"/>
      <c r="O1" s="102"/>
      <c r="P1" s="102"/>
      <c r="Q1" s="102"/>
      <c r="R1" s="102"/>
      <c r="S1" s="102"/>
      <c r="T1" s="102"/>
      <c r="U1" s="102"/>
      <c r="V1" s="102"/>
      <c r="W1" s="102"/>
    </row>
    <row r="2" spans="1:23" s="1" customFormat="1" ht="13.9">
      <c r="F2" s="24"/>
      <c r="G2" s="11"/>
      <c r="O2" s="11"/>
      <c r="P2" s="11"/>
    </row>
    <row r="3" spans="1:23" s="2" customFormat="1" ht="13.15">
      <c r="A3" s="11"/>
      <c r="B3" s="11"/>
      <c r="C3" s="11"/>
      <c r="D3" s="11"/>
      <c r="E3" s="11" t="s">
        <v>123</v>
      </c>
      <c r="F3" s="24"/>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24"/>
      <c r="G4" s="11"/>
      <c r="H4" s="11"/>
      <c r="I4" s="11"/>
      <c r="J4" s="11"/>
      <c r="K4" s="11"/>
      <c r="L4" s="11"/>
      <c r="M4" s="11"/>
      <c r="N4" s="11"/>
      <c r="O4" s="11"/>
      <c r="P4" s="11"/>
      <c r="Q4" s="11"/>
      <c r="R4" s="11"/>
      <c r="S4" s="11"/>
      <c r="T4" s="11"/>
      <c r="U4" s="11"/>
      <c r="V4" s="8"/>
      <c r="W4" s="11"/>
    </row>
    <row r="5" spans="1:23" s="2" customFormat="1" ht="13.15">
      <c r="A5" s="11"/>
      <c r="B5" s="11"/>
      <c r="C5" s="11"/>
      <c r="D5" s="11"/>
      <c r="E5" s="11" t="s">
        <v>124</v>
      </c>
      <c r="F5" s="24"/>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125</v>
      </c>
      <c r="F6" s="24"/>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3.9">
      <c r="A8" s="89"/>
      <c r="B8" s="106"/>
      <c r="C8" s="106"/>
      <c r="D8" s="110"/>
      <c r="E8" s="108" t="s">
        <v>236</v>
      </c>
      <c r="F8" s="109"/>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24"/>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24"/>
      <c r="G10" s="11"/>
      <c r="H10" s="11"/>
      <c r="I10" s="151"/>
      <c r="J10" s="151"/>
      <c r="K10" s="151"/>
      <c r="L10" s="147"/>
      <c r="M10" s="147"/>
      <c r="N10" s="147"/>
      <c r="O10" s="147"/>
      <c r="P10" s="147"/>
      <c r="Q10" s="147"/>
      <c r="R10" s="147"/>
      <c r="S10" s="147"/>
      <c r="T10" s="147"/>
      <c r="U10" s="147"/>
      <c r="V10" s="151"/>
      <c r="W10" s="151"/>
    </row>
    <row r="11" spans="1:23" s="2" customFormat="1" ht="13.15">
      <c r="A11" s="11"/>
      <c r="B11" s="11"/>
      <c r="C11" s="11"/>
      <c r="D11" s="12"/>
      <c r="E11" s="5" t="s">
        <v>238</v>
      </c>
      <c r="F11" s="24"/>
      <c r="G11" s="11"/>
      <c r="H11" s="11"/>
      <c r="I11" s="151"/>
      <c r="J11" s="151"/>
      <c r="K11" s="151"/>
      <c r="L11" s="151"/>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K.Water</f>
        <v>0</v>
      </c>
      <c r="M12" s="147">
        <f>K.Water</f>
        <v>0.38999999999999801</v>
      </c>
      <c r="N12" s="147">
        <f>K.Water</f>
        <v>-2.0699999999999998</v>
      </c>
      <c r="O12" s="147">
        <f>K.Water</f>
        <v>-1.2</v>
      </c>
      <c r="P12" s="147">
        <f>K.Water</f>
        <v>-0.8</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1.0144017502917153</v>
      </c>
      <c r="N14" s="147">
        <f t="shared" ref="N14:P14" si="2">1+(N13+N12)/100</f>
        <v>1.0012399538106236</v>
      </c>
      <c r="O14" s="147">
        <f t="shared" si="2"/>
        <v>1.0267947269303201</v>
      </c>
      <c r="P14" s="147">
        <f t="shared" si="2"/>
        <v>1.0239071791153009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AllRev.Water</f>
        <v>267.98200000000003</v>
      </c>
      <c r="L15" s="147">
        <f>K15*L14</f>
        <v>273.29699404998024</v>
      </c>
      <c r="M15" s="147">
        <f>L15*M14</f>
        <v>277.23294911376445</v>
      </c>
      <c r="N15" s="147">
        <f t="shared" ref="N15:P15" si="3">M15*N14</f>
        <v>277.57670516544846</v>
      </c>
      <c r="O15" s="147">
        <f t="shared" si="3"/>
        <v>285.01429718257464</v>
      </c>
      <c r="P15" s="147">
        <f t="shared" si="3"/>
        <v>291.82818503574003</v>
      </c>
      <c r="Q15" s="147"/>
      <c r="R15" s="147"/>
      <c r="S15" s="147"/>
      <c r="T15" s="147"/>
      <c r="U15" s="147"/>
      <c r="V15" s="155" t="s">
        <v>242</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K.Water</f>
        <v>-1.2</v>
      </c>
      <c r="P17" s="147">
        <f>K.Water</f>
        <v>-0.8</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1.0267947269303201</v>
      </c>
      <c r="P19" s="147">
        <f t="shared" ref="P19" si="4">1+(P18+P17)/100</f>
        <v>1.0239071791153009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Data!N$66, M20 * N19)</f>
        <v>0</v>
      </c>
      <c r="O20" s="147">
        <f xml:space="preserve"> IF(O6 = 3, Data!O$66, N20 * O19)</f>
        <v>0</v>
      </c>
      <c r="P20" s="147">
        <f xml:space="preserve"> IF(P6 = 3, Data!P$66,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273.29699404998024</v>
      </c>
      <c r="M23" s="147">
        <f t="shared" ref="M23:P23" si="5" xml:space="preserve"> IF($G$21=TRUE, IF(M$5 &lt; $G22, M15, M20), M15)</f>
        <v>277.23294911376445</v>
      </c>
      <c r="N23" s="147">
        <f t="shared" si="5"/>
        <v>277.57670516544846</v>
      </c>
      <c r="O23" s="147">
        <f t="shared" si="5"/>
        <v>285.01429718257464</v>
      </c>
      <c r="P23" s="147">
        <f t="shared" si="5"/>
        <v>291.82818503574003</v>
      </c>
      <c r="Q23" s="147"/>
      <c r="R23" s="147"/>
      <c r="S23" s="147"/>
      <c r="T23" s="147"/>
      <c r="U23" s="147"/>
      <c r="V23" s="155" t="s">
        <v>532</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ht="13.15">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BlindYear.1415.Adj.Water</f>
        <v>-1.1577978765063399</v>
      </c>
      <c r="L27" s="155" t="s">
        <v>246</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AMP5.RCM.Adj.Water</f>
        <v>-1.1577978765063399</v>
      </c>
      <c r="L28" s="20">
        <f>K28*(1+Discount.Rate)</f>
        <v>-1.2006363979370744</v>
      </c>
      <c r="M28" s="20">
        <f>L28*(1+Discount.Rate)</f>
        <v>-1.2450599446607462</v>
      </c>
      <c r="N28" s="20">
        <f>M28*(1+Discount.Rate)</f>
        <v>-1.2911271626131937</v>
      </c>
      <c r="O28" s="20">
        <f>N28*(1+Discount.Rate)</f>
        <v>-1.3388988676298819</v>
      </c>
      <c r="P28" s="20">
        <f>O28*(1+Discount.Rate)</f>
        <v>-1.3884381257321874</v>
      </c>
      <c r="Q28" s="11"/>
      <c r="R28" s="11"/>
      <c r="S28" s="20"/>
      <c r="T28" s="20"/>
      <c r="U28" s="20"/>
      <c r="V28" s="151"/>
      <c r="W28" s="11"/>
    </row>
    <row r="29" spans="1:23" s="2" customFormat="1">
      <c r="A29" s="151"/>
      <c r="B29" s="151"/>
      <c r="C29" s="151"/>
      <c r="D29" s="153" t="s">
        <v>20</v>
      </c>
      <c r="E29" s="149" t="str">
        <f>Data!E47</f>
        <v>Percentage of blind year adjustment by year - water</v>
      </c>
      <c r="F29" s="173" t="s">
        <v>248</v>
      </c>
      <c r="G29" s="151"/>
      <c r="H29" s="151"/>
      <c r="I29" s="11"/>
      <c r="J29" s="11"/>
      <c r="K29" s="19"/>
      <c r="L29" s="19"/>
      <c r="M29" s="19"/>
      <c r="N29" s="97">
        <f>Data!N47</f>
        <v>1</v>
      </c>
      <c r="O29" s="97">
        <f>Data!O47</f>
        <v>0</v>
      </c>
      <c r="P29" s="97">
        <f>Data!P47</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N28*N29</f>
        <v>-1.2911271626131937</v>
      </c>
      <c r="O30" s="20">
        <f t="shared" ref="O30:P30" si="6">O28*O29</f>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74"/>
      <c r="M31" s="19"/>
      <c r="N31" s="20">
        <f>N30*Indexation.November.Actual</f>
        <v>-1.4372925017769516</v>
      </c>
      <c r="O31" s="20">
        <f t="shared" ref="O31:P31" si="7">O30*Indexation.November.Actual</f>
        <v>0</v>
      </c>
      <c r="P31" s="20">
        <f t="shared" si="7"/>
        <v>0</v>
      </c>
      <c r="Q31" s="20"/>
      <c r="R31" s="20"/>
      <c r="S31" s="20"/>
      <c r="T31" s="20"/>
      <c r="U31" s="20"/>
      <c r="V31" s="155" t="s">
        <v>251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252</v>
      </c>
      <c r="F33" s="173" t="s">
        <v>248</v>
      </c>
      <c r="G33" s="151"/>
      <c r="H33" s="151"/>
      <c r="I33" s="11"/>
      <c r="J33" s="11"/>
      <c r="K33" s="19"/>
      <c r="L33" s="74"/>
      <c r="M33" s="19"/>
      <c r="N33" s="19"/>
      <c r="O33" s="19"/>
      <c r="P33" s="150">
        <f xml:space="preserve"> 1 - SUM(N29:P29)</f>
        <v>0</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-1.4398103363842782</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ht="13.15">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1.5207447526336271</v>
      </c>
      <c r="O40" s="20">
        <f t="shared" si="8"/>
        <v>-0.6785305806879921</v>
      </c>
      <c r="P40" s="20">
        <f t="shared" si="8"/>
        <v>-4.3616560694058872</v>
      </c>
      <c r="Q40" s="20"/>
      <c r="R40" s="20"/>
      <c r="S40" s="14"/>
      <c r="T40" s="14"/>
      <c r="U40" s="14"/>
      <c r="V40" s="155" t="s">
        <v>259</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3"/>
      <c r="J41" s="13"/>
      <c r="K41" s="13"/>
      <c r="L41" s="20"/>
      <c r="M41" s="20"/>
      <c r="N41" s="20"/>
      <c r="O41" s="20"/>
      <c r="P41" s="20"/>
      <c r="Q41" s="20"/>
      <c r="R41" s="20"/>
      <c r="S41" s="14"/>
      <c r="T41" s="14"/>
      <c r="U41" s="14"/>
      <c r="V41" s="155"/>
      <c r="W41" s="11"/>
    </row>
    <row r="42" spans="1:23" s="2" customFormat="1">
      <c r="A42" s="151"/>
      <c r="B42" s="151"/>
      <c r="C42" s="151"/>
      <c r="D42" s="153" t="s">
        <v>148</v>
      </c>
      <c r="E42" s="149" t="str">
        <f>Data!E53</f>
        <v>Over-recovered 17/18 revenue returned - water</v>
      </c>
      <c r="F42" s="173" t="s">
        <v>167</v>
      </c>
      <c r="G42" s="149"/>
      <c r="H42" s="149"/>
      <c r="I42" s="13"/>
      <c r="J42" s="13"/>
      <c r="K42" s="13"/>
      <c r="L42" s="20"/>
      <c r="M42" s="20"/>
      <c r="N42" s="20"/>
      <c r="O42" s="147">
        <f>(0 - Data!$O$53)</f>
        <v>0</v>
      </c>
      <c r="P42" s="147"/>
      <c r="Q42" s="20"/>
      <c r="R42" s="20"/>
      <c r="S42" s="14"/>
      <c r="T42" s="14"/>
      <c r="U42" s="14"/>
      <c r="V42" s="155"/>
      <c r="W42" s="11"/>
    </row>
    <row r="43" spans="1:23" s="2" customFormat="1">
      <c r="A43" s="151"/>
      <c r="B43" s="151"/>
      <c r="C43" s="151"/>
      <c r="D43" s="153" t="s">
        <v>148</v>
      </c>
      <c r="E43" s="149" t="s">
        <v>260</v>
      </c>
      <c r="F43" s="173" t="s">
        <v>167</v>
      </c>
      <c r="G43" s="149"/>
      <c r="H43" s="149"/>
      <c r="I43" s="13"/>
      <c r="J43" s="13"/>
      <c r="K43" s="13"/>
      <c r="L43" s="20"/>
      <c r="M43" s="20"/>
      <c r="N43" s="20"/>
      <c r="O43" s="147"/>
      <c r="P43" s="147">
        <f>(0-O42*(1+Discount.Rate))*(INDEX(Indexation.November.Actual.YearOnYear,,MATCH(P$5,Calendar.Years,0)))</f>
        <v>0</v>
      </c>
      <c r="Q43" s="20"/>
      <c r="R43" s="20"/>
      <c r="S43" s="14"/>
      <c r="T43" s="14"/>
      <c r="U43" s="14"/>
      <c r="V43" s="155"/>
      <c r="W43" s="11"/>
    </row>
    <row r="44" spans="1:23" s="2" customFormat="1">
      <c r="A44" s="151"/>
      <c r="B44" s="151"/>
      <c r="C44" s="151"/>
      <c r="D44" s="153" t="s">
        <v>148</v>
      </c>
      <c r="E44" s="149" t="str">
        <f>Data!E57</f>
        <v>Over-recovered 18/19 revenue returned - water</v>
      </c>
      <c r="F44" s="173" t="s">
        <v>167</v>
      </c>
      <c r="G44" s="149"/>
      <c r="H44" s="149"/>
      <c r="I44" s="13"/>
      <c r="J44" s="13"/>
      <c r="K44" s="149"/>
      <c r="L44" s="147"/>
      <c r="M44" s="147"/>
      <c r="N44" s="147"/>
      <c r="O44" s="147"/>
      <c r="P44" s="147">
        <f>(0 - Data!$P$57)</f>
        <v>0</v>
      </c>
      <c r="Q44" s="147"/>
      <c r="R44" s="147"/>
      <c r="S44" s="14"/>
      <c r="T44" s="14"/>
      <c r="U44" s="14"/>
      <c r="V44" s="155"/>
      <c r="W44" s="11"/>
    </row>
    <row r="45" spans="1:23">
      <c r="A45" s="151"/>
      <c r="B45" s="151"/>
      <c r="C45" s="151"/>
      <c r="D45" s="153" t="s">
        <v>148</v>
      </c>
      <c r="E45" s="149" t="s">
        <v>261</v>
      </c>
      <c r="F45" s="173" t="s">
        <v>167</v>
      </c>
      <c r="G45" s="148"/>
      <c r="H45" s="148"/>
      <c r="K45" s="148"/>
      <c r="L45" s="147">
        <f>L23</f>
        <v>273.29699404998024</v>
      </c>
      <c r="M45" s="147">
        <f t="shared" ref="M45:P45" si="9">M23</f>
        <v>277.23294911376445</v>
      </c>
      <c r="N45" s="147">
        <f t="shared" si="9"/>
        <v>277.57670516544846</v>
      </c>
      <c r="O45" s="147">
        <f t="shared" si="9"/>
        <v>285.01429718257464</v>
      </c>
      <c r="P45" s="147">
        <f t="shared" si="9"/>
        <v>291.82818503574003</v>
      </c>
      <c r="Q45" s="147"/>
      <c r="R45" s="147"/>
      <c r="S45" s="20"/>
      <c r="T45" s="20"/>
      <c r="U45" s="20"/>
      <c r="V45" s="155"/>
      <c r="W45" s="11"/>
    </row>
    <row r="46" spans="1:23" s="2" customFormat="1">
      <c r="A46" s="11"/>
      <c r="B46" s="11"/>
      <c r="C46" s="11"/>
      <c r="D46" s="12" t="s">
        <v>148</v>
      </c>
      <c r="E46" s="13" t="s">
        <v>262</v>
      </c>
      <c r="F46" s="24" t="s">
        <v>167</v>
      </c>
      <c r="G46" s="11"/>
      <c r="H46" s="11"/>
      <c r="I46" s="11"/>
      <c r="J46" s="11"/>
      <c r="K46" s="151"/>
      <c r="L46" s="147">
        <f>AllRev.Outturn.Water.Revised+RCM.BlindYear.Adj.Water+AMP6.FI.Adj.Water+L42+L43+L44</f>
        <v>273.29699404998024</v>
      </c>
      <c r="M46" s="147">
        <f>AllRev.Outturn.Water.Revised+RCM.BlindYear.Adj.Water+AMP6.FI.Adj.Water+M42+M43+M44</f>
        <v>277.23294911376445</v>
      </c>
      <c r="N46" s="147">
        <f>AllRev.Outturn.Water.Revised+RCM.BlindYear.Adj.Water+AMP6.FI.Adj.Water+N42+N43+N44</f>
        <v>277.66015741630514</v>
      </c>
      <c r="O46" s="147">
        <f>AllRev.Outturn.Water.Revised+RCM.BlindYear.Adj.Water+AMP6.FI.Adj.Water+O42+O43+O44</f>
        <v>284.33576660188663</v>
      </c>
      <c r="P46" s="147">
        <f>AllRev.Outturn.Water.Revised+RCM.BlindYear.Adj.Water+AMP6.FI.Adj.Water+P42+P43+P44</f>
        <v>287.46652896633412</v>
      </c>
      <c r="Q46" s="147"/>
      <c r="R46" s="147"/>
      <c r="S46" s="20"/>
      <c r="T46" s="20"/>
      <c r="U46" s="20"/>
      <c r="V46" s="155" t="s">
        <v>263</v>
      </c>
      <c r="W46" s="11"/>
    </row>
    <row r="47" spans="1:23">
      <c r="A47" s="11"/>
      <c r="B47" s="11"/>
      <c r="C47" s="11"/>
      <c r="D47" s="12" t="s">
        <v>148</v>
      </c>
      <c r="E47" s="13" t="s">
        <v>264</v>
      </c>
      <c r="F47" s="24" t="s">
        <v>167</v>
      </c>
      <c r="K47" s="148"/>
      <c r="L47" s="147">
        <f>IF($G41=TRUE,L46,MIN(L45:L46))</f>
        <v>273.29699404998024</v>
      </c>
      <c r="M47" s="147">
        <f>IF($G41=TRUE,M46,MIN(M45:M46))</f>
        <v>277.23294911376445</v>
      </c>
      <c r="N47" s="147">
        <f>IF($G41=TRUE,N46,MIN(N45:N46))</f>
        <v>277.66015741630514</v>
      </c>
      <c r="O47" s="147">
        <f>IF($G41=TRUE,O46,MIN(O45:O46))</f>
        <v>284.33576660188663</v>
      </c>
      <c r="P47" s="147">
        <f>IF($G41=TRUE,P46,MIN(P45:P46))</f>
        <v>287.46652896633412</v>
      </c>
      <c r="Q47" s="147"/>
      <c r="R47" s="147"/>
      <c r="S47" s="20"/>
      <c r="T47" s="20"/>
      <c r="U47" s="20"/>
      <c r="V47" s="155" t="s">
        <v>265</v>
      </c>
      <c r="W47" s="11"/>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c r="W48" s="11"/>
    </row>
    <row r="49" spans="1:23" s="2" customFormat="1">
      <c r="A49" s="11"/>
      <c r="B49" s="11"/>
      <c r="C49" s="11"/>
      <c r="D49" s="12" t="s">
        <v>148</v>
      </c>
      <c r="E49" s="13" t="s">
        <v>266</v>
      </c>
      <c r="F49" s="24" t="s">
        <v>167</v>
      </c>
      <c r="G49" s="11"/>
      <c r="H49" s="11"/>
      <c r="I49" s="11"/>
      <c r="J49" s="11"/>
      <c r="K49" s="11"/>
      <c r="L49" s="20">
        <f t="shared" ref="L49:P49" si="10">RecRev.Water</f>
        <v>271.92757499999999</v>
      </c>
      <c r="M49" s="20">
        <f t="shared" si="10"/>
        <v>277.82731899999999</v>
      </c>
      <c r="N49" s="20">
        <f t="shared" si="10"/>
        <v>281.44391700000011</v>
      </c>
      <c r="O49" s="20">
        <f t="shared" si="10"/>
        <v>286.00700699999999</v>
      </c>
      <c r="P49" s="20">
        <f t="shared" si="10"/>
        <v>280.79583000000002</v>
      </c>
      <c r="Q49" s="20"/>
      <c r="R49" s="20"/>
      <c r="S49" s="14"/>
      <c r="T49" s="14"/>
      <c r="U49" s="14"/>
      <c r="V49" s="151"/>
      <c r="W49" s="11"/>
    </row>
    <row r="50" spans="1:23" s="2" customFormat="1">
      <c r="A50" s="11"/>
      <c r="B50" s="11"/>
      <c r="C50" s="11"/>
      <c r="D50" s="12"/>
      <c r="E50" s="13"/>
      <c r="F50" s="24"/>
      <c r="G50" s="11"/>
      <c r="H50" s="11"/>
      <c r="I50" s="11"/>
      <c r="J50" s="11"/>
      <c r="K50" s="11"/>
      <c r="L50" s="20"/>
      <c r="M50" s="20"/>
      <c r="N50" s="20"/>
      <c r="O50" s="20"/>
      <c r="P50" s="20"/>
      <c r="Q50" s="20"/>
      <c r="R50" s="20"/>
      <c r="S50" s="20"/>
      <c r="T50" s="20"/>
      <c r="U50" s="20"/>
      <c r="V50" s="151"/>
      <c r="W50" s="11"/>
    </row>
    <row r="51" spans="1:23" s="2" customFormat="1">
      <c r="A51" s="11"/>
      <c r="B51" s="11"/>
      <c r="C51" s="11"/>
      <c r="D51" s="12" t="s">
        <v>148</v>
      </c>
      <c r="E51" s="13" t="s">
        <v>267</v>
      </c>
      <c r="F51" s="24" t="s">
        <v>167</v>
      </c>
      <c r="G51" s="11"/>
      <c r="H51" s="11"/>
      <c r="I51" s="11"/>
      <c r="J51" s="11"/>
      <c r="K51" s="11"/>
      <c r="L51" s="20">
        <f t="shared" ref="L51:M51" si="11">L49-L46</f>
        <v>-1.3694190499802517</v>
      </c>
      <c r="M51" s="20">
        <f t="shared" si="11"/>
        <v>0.59436988623554043</v>
      </c>
      <c r="N51" s="20">
        <f>N49-N46</f>
        <v>3.7837595836949731</v>
      </c>
      <c r="O51" s="20">
        <f t="shared" ref="O51:P51" si="12">O49-O46</f>
        <v>1.6712403981133548</v>
      </c>
      <c r="P51" s="20">
        <f t="shared" si="12"/>
        <v>-6.6706989663341005</v>
      </c>
      <c r="Q51" s="20"/>
      <c r="R51" s="20"/>
      <c r="S51" s="20"/>
      <c r="T51" s="20"/>
      <c r="U51" s="20"/>
      <c r="V51" s="151"/>
      <c r="W51" s="11"/>
    </row>
    <row r="52" spans="1:23" s="2" customFormat="1">
      <c r="A52" s="11"/>
      <c r="B52" s="11"/>
      <c r="C52" s="11"/>
      <c r="D52" s="12" t="s">
        <v>135</v>
      </c>
      <c r="E52" s="13" t="s">
        <v>268</v>
      </c>
      <c r="F52" s="24"/>
      <c r="G52" s="11"/>
      <c r="H52" s="11"/>
      <c r="I52" s="11"/>
      <c r="J52" s="11"/>
      <c r="K52" s="11"/>
      <c r="L52" s="92">
        <f>IF(L46=0,0,L51/L46)</f>
        <v>-5.0107358653561111E-3</v>
      </c>
      <c r="M52" s="92">
        <f t="shared" ref="M52:P52" si="13">IF(M46=0,0,M51/M46)</f>
        <v>2.1439366717973941E-3</v>
      </c>
      <c r="N52" s="92">
        <f t="shared" si="13"/>
        <v>1.3627304755942553E-2</v>
      </c>
      <c r="O52" s="92">
        <f t="shared" si="13"/>
        <v>5.8777002207159746E-3</v>
      </c>
      <c r="P52" s="92">
        <f t="shared" si="13"/>
        <v>-2.3205132751699664E-2</v>
      </c>
      <c r="Q52" s="20"/>
      <c r="R52" s="20"/>
      <c r="S52" s="20"/>
      <c r="T52" s="20"/>
      <c r="U52" s="20"/>
      <c r="V52" s="155" t="s">
        <v>269</v>
      </c>
      <c r="W52" s="11"/>
    </row>
    <row r="53" spans="1:23">
      <c r="A53" s="11"/>
      <c r="B53" s="11"/>
      <c r="C53" s="11"/>
      <c r="D53" s="12"/>
      <c r="E53" s="13"/>
      <c r="K53" s="11"/>
      <c r="L53" s="92"/>
      <c r="M53" s="92"/>
      <c r="N53" s="92"/>
      <c r="O53" s="92"/>
      <c r="P53" s="92"/>
      <c r="Q53" s="20"/>
      <c r="R53" s="20"/>
      <c r="S53" s="20"/>
      <c r="T53" s="20"/>
      <c r="U53" s="20"/>
      <c r="V53" s="155"/>
    </row>
    <row r="54" spans="1:23" ht="13.15">
      <c r="A54" s="11"/>
      <c r="B54" s="11"/>
      <c r="C54" s="11"/>
      <c r="D54" s="12"/>
      <c r="E54" s="22" t="s">
        <v>270</v>
      </c>
      <c r="K54" s="11"/>
      <c r="L54" s="92"/>
      <c r="M54" s="92"/>
      <c r="N54" s="92"/>
      <c r="O54" s="92"/>
      <c r="P54" s="92"/>
      <c r="Q54" s="20"/>
      <c r="R54" s="20"/>
      <c r="S54" s="20"/>
      <c r="T54" s="20"/>
      <c r="U54" s="20"/>
      <c r="V54" s="155"/>
    </row>
    <row r="55" spans="1:23">
      <c r="A55" s="11"/>
      <c r="B55" s="11"/>
      <c r="C55" s="11"/>
      <c r="D55" s="12" t="s">
        <v>148</v>
      </c>
      <c r="E55" s="13" t="s">
        <v>271</v>
      </c>
      <c r="F55" s="24" t="s">
        <v>167</v>
      </c>
      <c r="J55" s="19">
        <v>0</v>
      </c>
      <c r="K55" s="19">
        <v>0</v>
      </c>
      <c r="L55" s="20">
        <f>0-L51*(1+Discount.Rate)*(1+Discount.Rate)</f>
        <v>1.4726307943582131</v>
      </c>
      <c r="M55" s="20">
        <f>0-M51*(1+Discount.Rate)*(1+Discount.Rate)</f>
        <v>-0.63916695019122682</v>
      </c>
      <c r="N55" s="20">
        <f>0-N51*(1+Discount.Rate)*(1+Discount.Rate)</f>
        <v>-4.0689377597584784</v>
      </c>
      <c r="O55" s="19"/>
      <c r="P55" s="19"/>
      <c r="Q55" s="20"/>
      <c r="R55" s="20"/>
      <c r="S55" s="20"/>
      <c r="T55" s="20"/>
      <c r="U55" s="20"/>
      <c r="V55" s="155"/>
    </row>
    <row r="56" spans="1:23">
      <c r="A56" s="11"/>
      <c r="B56" s="11"/>
      <c r="C56" s="11"/>
      <c r="D56" s="12" t="s">
        <v>148</v>
      </c>
      <c r="E56" s="13" t="s">
        <v>272</v>
      </c>
      <c r="F56" s="24" t="s">
        <v>273</v>
      </c>
      <c r="J56" s="74">
        <v>0</v>
      </c>
      <c r="K56" s="19">
        <v>0</v>
      </c>
      <c r="L56" s="20">
        <f>L55*INDEX(Indexation.November.Actual.YearOnYear,,MATCH(M$5,Calendar.Years,0))*(INDEX(Indexation.November.Actual.YearOnYear,,MATCH(N$5,Calendar.Years,0)))</f>
        <v>1.5207447526336271</v>
      </c>
      <c r="M56" s="20">
        <f>M55*INDEX(Indexation.November.Actual.YearOnYear,,MATCH(N$5,Calendar.Years,0))*(INDEX(Indexation.November.Actual.YearOnYear,,MATCH(O$5,Calendar.Years,0)))</f>
        <v>-0.6785305806879921</v>
      </c>
      <c r="N56" s="20">
        <f>N55*INDEX(Indexation.November.Actual.YearOnYear,,MATCH(O$5,Calendar.Years,0))*(INDEX(Indexation.November.Actual.YearOnYear,,MATCH(P$5,Calendar.Years,0)))</f>
        <v>-4.3616560694058872</v>
      </c>
      <c r="O56" s="19"/>
      <c r="P56" s="19"/>
      <c r="Q56" s="20"/>
      <c r="R56" s="20"/>
      <c r="S56" s="20"/>
      <c r="T56" s="20"/>
      <c r="U56" s="20"/>
      <c r="V56" s="155"/>
    </row>
    <row r="57" spans="1:23">
      <c r="A57" s="11" t="s">
        <v>36</v>
      </c>
      <c r="B57" s="11"/>
      <c r="C57" s="11"/>
      <c r="D57" s="12" t="s">
        <v>148</v>
      </c>
      <c r="E57" s="13" t="s">
        <v>274</v>
      </c>
      <c r="F57" s="24" t="s">
        <v>167</v>
      </c>
      <c r="J57" s="19"/>
      <c r="K57" s="19"/>
      <c r="L57" s="19"/>
      <c r="M57" s="19"/>
      <c r="N57" s="20">
        <f>L56</f>
        <v>1.5207447526336271</v>
      </c>
      <c r="O57" s="20">
        <f>M56</f>
        <v>-0.6785305806879921</v>
      </c>
      <c r="P57" s="20">
        <f>N56</f>
        <v>-4.3616560694058872</v>
      </c>
      <c r="Q57" s="20"/>
      <c r="R57" s="20"/>
      <c r="S57" s="20"/>
      <c r="T57" s="20"/>
      <c r="U57" s="20"/>
      <c r="V57" s="155"/>
    </row>
    <row r="58" spans="1:23" ht="13.15">
      <c r="A58" s="11"/>
      <c r="B58" s="11"/>
      <c r="C58" s="11"/>
      <c r="D58" s="12"/>
      <c r="E58" s="15"/>
      <c r="F58" s="24"/>
      <c r="Q58" s="20"/>
      <c r="R58" s="20"/>
      <c r="S58" s="20"/>
      <c r="T58" s="20"/>
      <c r="U58" s="20"/>
      <c r="V58" s="155"/>
    </row>
    <row r="59" spans="1:23" ht="13.15">
      <c r="A59" s="11"/>
      <c r="B59" s="11"/>
      <c r="C59" s="11"/>
      <c r="D59" s="12"/>
      <c r="E59" s="22" t="s">
        <v>275</v>
      </c>
      <c r="F59" s="24"/>
      <c r="Q59" s="20"/>
      <c r="R59" s="20"/>
      <c r="S59" s="20"/>
      <c r="T59" s="20"/>
      <c r="U59" s="20"/>
      <c r="V59" s="155"/>
    </row>
    <row r="60" spans="1:23">
      <c r="A60" s="11"/>
      <c r="B60" s="11"/>
      <c r="C60" s="11"/>
      <c r="D60" s="12" t="s">
        <v>135</v>
      </c>
      <c r="E60" s="13" t="s">
        <v>276</v>
      </c>
      <c r="F60" s="24"/>
      <c r="L60" s="92">
        <f>IF(L47=0,0,ABS((L49-(L47-InpOverride!J89))/(L47-InpOverride!J89)))</f>
        <v>5.0107358653561111E-3</v>
      </c>
      <c r="M60" s="92">
        <f>IF(M47=0,0,ABS((M49-(M47-InpOverride!K89))/(M47-InpOverride!K89)))</f>
        <v>2.1439366717973941E-3</v>
      </c>
      <c r="N60" s="92">
        <f>IF(N47=0,0,ABS((N49-(N47-InpOverride!L89))/(N47-InpOverride!L89)))</f>
        <v>1.3627304755942553E-2</v>
      </c>
      <c r="O60" s="92">
        <f>IF(O47=0,0,ABS((O49-(O47-InpOverride!M89))/(O47-InpOverride!M89)))</f>
        <v>5.8777002207159746E-3</v>
      </c>
      <c r="P60" s="92">
        <f>IF(P47=0,0,ABS((P49-(P47-InpOverride!N89))/(P47-InpOverride!N89)))</f>
        <v>2.3205132751699664E-2</v>
      </c>
      <c r="Q60" s="20"/>
      <c r="R60" s="20"/>
      <c r="S60" s="20"/>
      <c r="T60" s="20"/>
      <c r="U60" s="20"/>
      <c r="V60" s="189"/>
    </row>
    <row r="61" spans="1:23" s="2" customFormat="1">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1</v>
      </c>
      <c r="Q61" s="20"/>
      <c r="R61" s="20"/>
      <c r="S61" s="20"/>
      <c r="T61" s="20"/>
      <c r="U61" s="20"/>
      <c r="V61" s="151"/>
      <c r="W61"/>
    </row>
    <row r="62" spans="1:23">
      <c r="B62" s="11"/>
      <c r="C62" s="11"/>
      <c r="D62" s="12" t="s">
        <v>135</v>
      </c>
      <c r="E62" s="13" t="s">
        <v>278</v>
      </c>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9.615398255098993E-3</v>
      </c>
      <c r="Q62" s="20"/>
      <c r="R62" s="20"/>
      <c r="S62" s="20"/>
      <c r="T62" s="20"/>
      <c r="U62" s="20"/>
      <c r="V62" s="148"/>
    </row>
    <row r="63" spans="1:23" ht="13.15">
      <c r="A63" s="11"/>
      <c r="B63" s="11"/>
      <c r="C63" s="11"/>
      <c r="D63" s="12"/>
      <c r="E63" s="22"/>
      <c r="F63" s="24"/>
      <c r="Q63" s="20"/>
      <c r="R63" s="20"/>
      <c r="S63" s="20"/>
      <c r="T63" s="20"/>
      <c r="U63" s="20"/>
      <c r="V63" s="155"/>
    </row>
    <row r="64" spans="1:23">
      <c r="A64" s="11"/>
      <c r="B64" s="11"/>
      <c r="C64" s="11"/>
      <c r="D64" s="12" t="s">
        <v>148</v>
      </c>
      <c r="E64" s="13" t="s">
        <v>279</v>
      </c>
      <c r="F64" s="24" t="s">
        <v>167</v>
      </c>
      <c r="J64" s="19"/>
      <c r="K64" s="19"/>
      <c r="L64" s="20">
        <f>0-L62*ABS(L49-(L47-InpOverride!J89))</f>
        <v>0</v>
      </c>
      <c r="M64" s="20">
        <f>0-M62*ABS(M49-(M47-InpOverride!K89))</f>
        <v>0</v>
      </c>
      <c r="N64" s="20">
        <f>0-N62*ABS(N49-(N47-InpOverride!L89))</f>
        <v>0</v>
      </c>
      <c r="O64" s="20">
        <f>0-O62*ABS(O49-(O47-InpOverride!M89))</f>
        <v>0</v>
      </c>
      <c r="P64" s="20">
        <f>0-P62*ABS(P49-(P47-InpOverride!N89))</f>
        <v>-6.414142720117956E-2</v>
      </c>
      <c r="Q64" s="190"/>
      <c r="R64" s="20"/>
      <c r="S64" s="20"/>
      <c r="T64" s="20"/>
      <c r="U64" s="20"/>
      <c r="V64" s="155"/>
    </row>
    <row r="65" spans="1:23">
      <c r="A65" s="11"/>
      <c r="B65" s="11"/>
      <c r="C65" s="11"/>
      <c r="D65" s="12" t="s">
        <v>148</v>
      </c>
      <c r="E65" s="13" t="s">
        <v>280</v>
      </c>
      <c r="F65" s="24" t="s">
        <v>167</v>
      </c>
      <c r="J65" s="19"/>
      <c r="K65" s="19"/>
      <c r="L65" s="20">
        <f>L64*(1+Discount.Rate)</f>
        <v>0</v>
      </c>
      <c r="M65" s="20">
        <f>M64*(1+Discount.Rate)</f>
        <v>0</v>
      </c>
      <c r="N65" s="20">
        <f>N64*(1+Discount.Rate)</f>
        <v>0</v>
      </c>
      <c r="O65" s="19"/>
      <c r="P65" s="19"/>
      <c r="Q65" s="20"/>
      <c r="R65" s="20"/>
      <c r="S65" s="20"/>
      <c r="T65" s="20"/>
      <c r="U65" s="20"/>
      <c r="V65" s="155"/>
    </row>
    <row r="66" spans="1:23">
      <c r="A66" s="11"/>
      <c r="B66" s="11"/>
      <c r="C66" s="11"/>
      <c r="D66" s="12" t="s">
        <v>148</v>
      </c>
      <c r="E66" s="13" t="s">
        <v>281</v>
      </c>
      <c r="F66" s="24" t="s">
        <v>167</v>
      </c>
      <c r="J66" s="74"/>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Q66" s="20"/>
      <c r="R66" s="20"/>
      <c r="S66" s="20"/>
      <c r="T66" s="20"/>
      <c r="U66" s="20"/>
      <c r="V66" s="155"/>
    </row>
    <row r="67" spans="1:23">
      <c r="A67" s="11" t="s">
        <v>37</v>
      </c>
      <c r="B67" s="11"/>
      <c r="C67" s="11"/>
      <c r="D67" s="12" t="s">
        <v>148</v>
      </c>
      <c r="E67" s="13" t="s">
        <v>282</v>
      </c>
      <c r="F67" s="24" t="s">
        <v>167</v>
      </c>
      <c r="J67" s="19"/>
      <c r="K67" s="19"/>
      <c r="L67" s="19"/>
      <c r="M67" s="19"/>
      <c r="N67" s="20">
        <f>L66</f>
        <v>0</v>
      </c>
      <c r="O67" s="20">
        <f>M66</f>
        <v>0</v>
      </c>
      <c r="P67" s="20">
        <f>N66</f>
        <v>0</v>
      </c>
      <c r="Q67" s="20"/>
      <c r="R67" s="20"/>
      <c r="T67" s="20"/>
      <c r="U67" s="20"/>
      <c r="V67" s="155"/>
    </row>
    <row r="68" spans="1:23">
      <c r="A68" s="11"/>
      <c r="B68" s="11"/>
      <c r="C68" s="11"/>
      <c r="F68"/>
      <c r="Q68" s="20"/>
      <c r="R68" s="20"/>
      <c r="S68" s="20"/>
      <c r="T68" s="20"/>
      <c r="U68" s="20"/>
      <c r="V68" s="155"/>
    </row>
    <row r="69" spans="1:23" ht="13.15">
      <c r="A69" s="11"/>
      <c r="B69" s="11"/>
      <c r="C69" s="11"/>
      <c r="E69" s="22" t="s">
        <v>283</v>
      </c>
      <c r="F69"/>
      <c r="Q69" s="20"/>
      <c r="R69" s="20"/>
      <c r="S69" s="20"/>
      <c r="T69" s="20"/>
      <c r="U69" s="20"/>
      <c r="V69" s="155"/>
    </row>
    <row r="70" spans="1:23">
      <c r="A70" s="11"/>
      <c r="B70" s="11"/>
      <c r="C70" s="11"/>
      <c r="D70" s="12" t="s">
        <v>148</v>
      </c>
      <c r="E70" s="13" t="s">
        <v>284</v>
      </c>
      <c r="F70" s="24" t="s">
        <v>167</v>
      </c>
      <c r="L70" s="19"/>
      <c r="M70" s="19"/>
      <c r="N70" s="20">
        <f>N57</f>
        <v>1.5207447526336271</v>
      </c>
      <c r="O70" s="20">
        <f>O57</f>
        <v>-0.6785305806879921</v>
      </c>
      <c r="P70" s="20">
        <f>P57</f>
        <v>-4.3616560694058872</v>
      </c>
      <c r="Q70" s="20"/>
      <c r="R70" s="20"/>
      <c r="S70" s="20"/>
      <c r="T70" s="20"/>
      <c r="U70" s="20"/>
      <c r="V70" s="155"/>
    </row>
    <row r="71" spans="1:23">
      <c r="A71" s="11"/>
      <c r="B71" s="11"/>
      <c r="C71" s="11"/>
      <c r="D71" s="12" t="s">
        <v>148</v>
      </c>
      <c r="E71" s="13" t="s">
        <v>285</v>
      </c>
      <c r="F71" s="24" t="s">
        <v>167</v>
      </c>
      <c r="L71" s="19"/>
      <c r="M71" s="19"/>
      <c r="N71" s="20">
        <f>N67</f>
        <v>0</v>
      </c>
      <c r="O71" s="20">
        <f>O67</f>
        <v>0</v>
      </c>
      <c r="P71" s="20">
        <f>P67</f>
        <v>0</v>
      </c>
      <c r="Q71" s="20"/>
      <c r="R71" s="20"/>
      <c r="S71" s="20"/>
      <c r="T71" s="20"/>
      <c r="U71" s="20"/>
      <c r="V71" s="155"/>
    </row>
    <row r="72" spans="1:23">
      <c r="A72" s="11" t="s">
        <v>38</v>
      </c>
      <c r="B72" s="11"/>
      <c r="C72" s="11"/>
      <c r="D72" s="12" t="s">
        <v>148</v>
      </c>
      <c r="E72" s="13" t="s">
        <v>286</v>
      </c>
      <c r="F72" s="24" t="s">
        <v>167</v>
      </c>
      <c r="K72" s="11"/>
      <c r="L72" s="19"/>
      <c r="M72" s="19"/>
      <c r="N72" s="20">
        <f>SUM(N70:N71)</f>
        <v>1.5207447526336271</v>
      </c>
      <c r="O72" s="20">
        <f>SUM(O70:O71)</f>
        <v>-0.6785305806879921</v>
      </c>
      <c r="P72" s="20">
        <f>SUM(P70:P71)</f>
        <v>-4.3616560694058872</v>
      </c>
      <c r="V72" s="148"/>
    </row>
    <row r="73" spans="1:23">
      <c r="A73" s="11"/>
      <c r="B73" s="11"/>
      <c r="C73" s="11"/>
      <c r="K73" s="11"/>
      <c r="V73" s="148"/>
    </row>
    <row r="74" spans="1:23">
      <c r="A74" s="11"/>
      <c r="B74" s="11"/>
      <c r="C74" s="11"/>
      <c r="E74" s="24" t="s">
        <v>287</v>
      </c>
      <c r="K74" s="11"/>
      <c r="V74" s="148"/>
    </row>
    <row r="75" spans="1:23">
      <c r="D75" s="17" t="s">
        <v>18</v>
      </c>
      <c r="E75" s="13" t="s">
        <v>288</v>
      </c>
      <c r="K75" s="11"/>
      <c r="L75" s="93" t="b">
        <f t="shared" ref="L75:O75" si="14">ABS(Perc.Recovered.Water)&gt;Additional.Analysis</f>
        <v>0</v>
      </c>
      <c r="M75" s="93" t="b">
        <f t="shared" si="14"/>
        <v>0</v>
      </c>
      <c r="N75" s="93" t="b">
        <f t="shared" si="14"/>
        <v>0</v>
      </c>
      <c r="O75" s="93" t="b">
        <f t="shared" si="14"/>
        <v>0</v>
      </c>
      <c r="P75" s="93" t="b">
        <f>ABS(Perc.Recovered.Water)&gt;Additional.Analysis</f>
        <v>0</v>
      </c>
    </row>
    <row r="76" spans="1:23">
      <c r="D76" s="17"/>
      <c r="E76" s="13"/>
    </row>
    <row r="77" spans="1:23" s="4" customFormat="1" ht="13.9">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row>
    <row r="79" spans="1:23">
      <c r="E79" s="24" t="s">
        <v>290</v>
      </c>
    </row>
    <row r="80" spans="1:23">
      <c r="A80" t="s">
        <v>291</v>
      </c>
      <c r="D80" s="12" t="s">
        <v>148</v>
      </c>
      <c r="E80" s="13" t="s">
        <v>292</v>
      </c>
      <c r="F80" s="24" t="s">
        <v>167</v>
      </c>
      <c r="L80" s="19"/>
      <c r="M80" s="19"/>
      <c r="N80" s="19"/>
      <c r="O80" s="19"/>
      <c r="P80" s="191">
        <f>0-O51*(1+Discount.Rate)*Indexation.November.Actual.YearOnYear - P44</f>
        <v>-1.7883738685397896</v>
      </c>
    </row>
    <row r="81" spans="1:17">
      <c r="A81" t="s">
        <v>293</v>
      </c>
      <c r="D81" s="12" t="s">
        <v>148</v>
      </c>
      <c r="E81" s="13" t="s">
        <v>294</v>
      </c>
      <c r="F81" s="24" t="s">
        <v>167</v>
      </c>
      <c r="L81" s="19"/>
      <c r="M81" s="19"/>
      <c r="N81" s="19"/>
      <c r="O81" s="19"/>
      <c r="P81" s="20">
        <f>O64*Indexation.November.Actual.YearOnYear</f>
        <v>0</v>
      </c>
    </row>
    <row r="82" spans="1:17">
      <c r="A82" t="s">
        <v>295</v>
      </c>
      <c r="D82" s="12" t="s">
        <v>148</v>
      </c>
      <c r="E82" s="13" t="s">
        <v>296</v>
      </c>
      <c r="F82" s="24" t="s">
        <v>167</v>
      </c>
      <c r="L82" s="19"/>
      <c r="M82" s="19"/>
      <c r="N82" s="19"/>
      <c r="O82" s="19"/>
      <c r="P82" s="20">
        <f>SUM(P80:P81)</f>
        <v>-1.7883738685397896</v>
      </c>
    </row>
    <row r="83" spans="1:17"/>
    <row r="84" spans="1:17">
      <c r="E84" s="24" t="s">
        <v>297</v>
      </c>
    </row>
    <row r="85" spans="1:17">
      <c r="A85" t="s">
        <v>298</v>
      </c>
      <c r="D85" s="12" t="s">
        <v>148</v>
      </c>
      <c r="E85" s="13" t="s">
        <v>299</v>
      </c>
      <c r="F85" s="24" t="s">
        <v>167</v>
      </c>
      <c r="L85" s="19"/>
      <c r="M85" s="19"/>
      <c r="N85" s="19"/>
      <c r="O85" s="19"/>
      <c r="P85" s="20">
        <f>0-P51</f>
        <v>6.6706989663341005</v>
      </c>
    </row>
    <row r="86" spans="1:17">
      <c r="A86" t="s">
        <v>300</v>
      </c>
      <c r="D86" s="12" t="s">
        <v>148</v>
      </c>
      <c r="E86" s="13" t="s">
        <v>301</v>
      </c>
      <c r="F86" s="24" t="s">
        <v>167</v>
      </c>
      <c r="L86" s="19"/>
      <c r="M86" s="19"/>
      <c r="N86" s="19"/>
      <c r="O86" s="19"/>
      <c r="P86" s="20">
        <f>P64</f>
        <v>-6.414142720117956E-2</v>
      </c>
    </row>
    <row r="87" spans="1:17">
      <c r="A87" t="s">
        <v>302</v>
      </c>
      <c r="D87" s="12" t="s">
        <v>148</v>
      </c>
      <c r="E87" s="13" t="s">
        <v>303</v>
      </c>
      <c r="F87" s="24" t="s">
        <v>167</v>
      </c>
      <c r="L87" s="19"/>
      <c r="M87" s="19"/>
      <c r="N87" s="19"/>
      <c r="O87" s="19"/>
      <c r="P87" s="20">
        <f>SUM(P85:P86)</f>
        <v>6.606557539132921</v>
      </c>
    </row>
    <row r="88" spans="1:17">
      <c r="E88" s="13"/>
    </row>
    <row r="89" spans="1:17">
      <c r="E89" s="24" t="s">
        <v>304</v>
      </c>
    </row>
    <row r="90" spans="1:17">
      <c r="A90" t="s">
        <v>305</v>
      </c>
      <c r="D90" s="12" t="s">
        <v>148</v>
      </c>
      <c r="E90" s="149" t="str">
        <f>E36 &amp; " - water"</f>
        <v>AMP5 RCM adjustment to be applied at PR19 (Outturn price base) - water</v>
      </c>
      <c r="F90" s="24" t="s">
        <v>167</v>
      </c>
      <c r="L90" s="19"/>
      <c r="M90" s="19"/>
      <c r="N90" s="19"/>
      <c r="O90" s="19"/>
      <c r="P90" s="147">
        <f>P36</f>
        <v>0</v>
      </c>
    </row>
    <row r="91" spans="1:17">
      <c r="D91" s="12"/>
      <c r="E91" s="149"/>
      <c r="F91" s="24"/>
      <c r="P91" s="147"/>
    </row>
    <row r="92" spans="1:17">
      <c r="D92" s="12"/>
      <c r="E92" s="24" t="s">
        <v>543</v>
      </c>
      <c r="F92" s="24"/>
      <c r="P92" s="147"/>
    </row>
    <row r="93" spans="1:17">
      <c r="A93" t="s">
        <v>293</v>
      </c>
      <c r="D93" s="12" t="s">
        <v>148</v>
      </c>
      <c r="E93" s="149" t="s">
        <v>539</v>
      </c>
      <c r="F93" s="24" t="s">
        <v>167</v>
      </c>
      <c r="L93" s="19"/>
      <c r="M93" s="19"/>
      <c r="N93" s="19"/>
      <c r="O93" s="19"/>
      <c r="P93" s="147">
        <f>Data!$P$70</f>
        <v>0</v>
      </c>
    </row>
    <row r="94" spans="1:17">
      <c r="E94" s="13"/>
      <c r="P94" s="148"/>
    </row>
    <row r="95" spans="1:17" ht="13.15">
      <c r="A95" t="s">
        <v>41</v>
      </c>
      <c r="D95" s="12" t="s">
        <v>148</v>
      </c>
      <c r="E95" s="22" t="s">
        <v>306</v>
      </c>
      <c r="F95" s="24" t="s">
        <v>167</v>
      </c>
      <c r="L95" s="19"/>
      <c r="M95" s="19"/>
      <c r="N95" s="19"/>
      <c r="O95" s="19"/>
      <c r="P95" s="147">
        <f>SUM(P82,P87,P90,P93)</f>
        <v>4.8181836705931316</v>
      </c>
      <c r="Q95" s="155" t="s">
        <v>307</v>
      </c>
    </row>
    <row r="96" spans="1:17" ht="13.15" thickBot="1">
      <c r="E96" s="16"/>
    </row>
    <row r="97" spans="1:23" ht="13.5" thickBot="1">
      <c r="A97" s="6" t="s">
        <v>200</v>
      </c>
      <c r="B97" s="7"/>
      <c r="C97" s="7"/>
      <c r="D97" s="7"/>
      <c r="E97" s="7"/>
      <c r="F97" s="25"/>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row r="189"/>
    <row r="190"/>
    <row r="191"/>
    <row r="192"/>
    <row r="193"/>
  </sheetData>
  <conditionalFormatting sqref="L61:P61">
    <cfRule type="cellIs" dxfId="5" priority="4" operator="equal">
      <formula>TRUE</formula>
    </cfRule>
  </conditionalFormatting>
  <conditionalFormatting sqref="L75:P75">
    <cfRule type="cellIs" dxfId="4" priority="3"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2.3984375" bestFit="1" customWidth="1"/>
    <col min="2" max="3" width="2.73046875" customWidth="1"/>
    <col min="4" max="4" width="9.1328125" customWidth="1"/>
    <col min="5" max="5" width="68.86328125" customWidth="1"/>
    <col min="6" max="6" width="15.73046875" customWidth="1"/>
    <col min="7" max="7" width="8.86328125" bestFit="1" customWidth="1"/>
    <col min="8" max="8" width="10.73046875" customWidth="1"/>
    <col min="9" max="16" width="12.73046875" customWidth="1"/>
    <col min="17" max="21" width="10.59765625" customWidth="1"/>
    <col min="22" max="22" width="26.59765625" customWidth="1"/>
    <col min="23" max="23" width="9.1328125" customWidth="1"/>
    <col min="24" max="28" width="0" hidden="1" customWidth="1"/>
  </cols>
  <sheetData>
    <row r="1" spans="1:23" s="1" customFormat="1" ht="32.25">
      <c r="A1" s="102"/>
      <c r="B1" s="102"/>
      <c r="C1" s="102"/>
      <c r="D1" s="102" t="s">
        <v>308</v>
      </c>
      <c r="E1" s="102"/>
      <c r="F1" s="102"/>
      <c r="G1" s="102"/>
      <c r="H1" s="102"/>
      <c r="I1" s="102"/>
      <c r="J1" s="102"/>
      <c r="K1" s="102"/>
      <c r="L1" s="102"/>
      <c r="M1" s="102"/>
      <c r="N1" s="102"/>
      <c r="O1" s="102"/>
      <c r="P1" s="102"/>
      <c r="Q1" s="102"/>
      <c r="R1" s="102"/>
      <c r="S1" s="102"/>
      <c r="T1" s="102"/>
      <c r="U1" s="102"/>
      <c r="V1" s="102"/>
      <c r="W1" s="102"/>
    </row>
    <row r="2" spans="1:23" s="1" customFormat="1" ht="13.9">
      <c r="F2" s="11"/>
      <c r="G2" s="11"/>
      <c r="O2" s="11"/>
      <c r="P2" s="11"/>
    </row>
    <row r="3" spans="1:23" s="2" customFormat="1" ht="13.15">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ht="13.15">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3.9">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ht="13.15">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K.Waste</f>
        <v>0</v>
      </c>
      <c r="M12" s="147">
        <f>K.Waste</f>
        <v>0</v>
      </c>
      <c r="N12" s="147">
        <f>K.Waste</f>
        <v>0</v>
      </c>
      <c r="O12" s="147">
        <f>K.Waste</f>
        <v>0</v>
      </c>
      <c r="P12" s="147">
        <f>K.Waste</f>
        <v>0</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AllRev.Waste</f>
        <v>0</v>
      </c>
      <c r="L15" s="147">
        <f>K15*L14</f>
        <v>0</v>
      </c>
      <c r="M15" s="147">
        <f>L15*M14</f>
        <v>0</v>
      </c>
      <c r="N15" s="147">
        <f>M15*N14</f>
        <v>0</v>
      </c>
      <c r="O15" s="147">
        <f t="shared" ref="O15:P15" si="3">N15*O14</f>
        <v>0</v>
      </c>
      <c r="P15" s="147">
        <f t="shared" si="3"/>
        <v>0</v>
      </c>
      <c r="Q15" s="147"/>
      <c r="R15" s="147"/>
      <c r="S15" s="147"/>
      <c r="T15" s="147"/>
      <c r="U15" s="147"/>
      <c r="V15" s="155" t="s">
        <v>309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K.Waste</f>
        <v>0</v>
      </c>
      <c r="P17" s="147">
        <f>K.Waste</f>
        <v>0</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Data!N$67, M20 * N19)</f>
        <v>0</v>
      </c>
      <c r="O20" s="147">
        <f xml:space="preserve"> IF(O6 = 3, Data!O$67, N20 * O19)</f>
        <v>0</v>
      </c>
      <c r="P20" s="147">
        <f xml:space="preserve"> IF(P6 = 3, Data!P$67,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533</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ht="13.15">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BlindYear.1415.Adj.Waste</f>
        <v>0</v>
      </c>
      <c r="L27" s="155" t="s">
        <v>310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AMP5.RCM.Adj.Waste</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97">
        <f>Data!N48</f>
        <v>0</v>
      </c>
      <c r="O29" s="97">
        <f>Data!O48</f>
        <v>0</v>
      </c>
      <c r="P29" s="97">
        <f>Data!P48</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311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ht="13.15">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0</v>
      </c>
      <c r="O40" s="20">
        <f t="shared" si="8"/>
        <v>0</v>
      </c>
      <c r="P40" s="20">
        <f t="shared" si="8"/>
        <v>0</v>
      </c>
      <c r="Q40" s="20"/>
      <c r="R40" s="20"/>
      <c r="S40" s="14"/>
      <c r="T40" s="14"/>
      <c r="U40" s="14"/>
      <c r="V40" s="155" t="s">
        <v>313</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Data!E54</f>
        <v>Over-recovered 17/18 revenue returned - wastewater</v>
      </c>
      <c r="F42" s="173" t="s">
        <v>167</v>
      </c>
      <c r="G42" s="149"/>
      <c r="H42" s="149"/>
      <c r="I42" s="11"/>
      <c r="J42" s="11"/>
      <c r="K42" s="11"/>
      <c r="L42" s="20"/>
      <c r="M42" s="20"/>
      <c r="N42" s="20"/>
      <c r="O42" s="147">
        <f>(0 - Data!$O$54)</f>
        <v>0</v>
      </c>
      <c r="P42" s="147"/>
      <c r="Q42" s="20"/>
      <c r="R42" s="20"/>
      <c r="S42" s="14"/>
      <c r="T42" s="14"/>
      <c r="U42" s="14"/>
      <c r="V42" s="155"/>
    </row>
    <row r="43" spans="1:23" s="2" customFormat="1">
      <c r="A43" s="151"/>
      <c r="B43" s="151"/>
      <c r="C43" s="151"/>
      <c r="D43" s="153" t="s">
        <v>148</v>
      </c>
      <c r="E43" s="149" t="s">
        <v>314</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Data!E58</f>
        <v>Over-recovered 18/19 revenue returned - wastewater</v>
      </c>
      <c r="F44" s="173" t="s">
        <v>167</v>
      </c>
      <c r="G44" s="149"/>
      <c r="H44" s="149"/>
      <c r="I44" s="11"/>
      <c r="J44" s="11"/>
      <c r="K44" s="151"/>
      <c r="L44" s="147"/>
      <c r="M44" s="147"/>
      <c r="N44" s="147"/>
      <c r="O44" s="147"/>
      <c r="P44" s="147">
        <f>(0 - Data!$P$58)</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AllRev.Outturn.Waste.Revised+RCM.BlindYear.Adj.Waste+AMP6.FI.Adj.Waste+L42+L43+L44</f>
        <v>0</v>
      </c>
      <c r="M46" s="147">
        <f>AllRev.Outturn.Waste.Revised+RCM.BlindYear.Adj.Waste+AMP6.FI.Adj.Waste+M42+M43+M44</f>
        <v>0</v>
      </c>
      <c r="N46" s="147">
        <f>AllRev.Outturn.Waste.Revised+RCM.BlindYear.Adj.Waste+AMP6.FI.Adj.Waste+N42+N43+N44</f>
        <v>0</v>
      </c>
      <c r="O46" s="147">
        <f>AllRev.Outturn.Waste.Revised+RCM.BlindYear.Adj.Waste+AMP6.FI.Adj.Waste+O42+O43+O44</f>
        <v>0</v>
      </c>
      <c r="P46" s="147">
        <f>AllRev.Outturn.Waste.Revised+RCM.BlindYear.Adj.Waste+AMP6.FI.Adj.Waste+P42+P43+P44</f>
        <v>0</v>
      </c>
      <c r="Q46" s="147"/>
      <c r="R46" s="147"/>
      <c r="S46" s="20"/>
      <c r="T46" s="20"/>
      <c r="U46" s="20"/>
      <c r="V46" s="155" t="s">
        <v>315</v>
      </c>
    </row>
    <row r="47" spans="1:23" s="2" customFormat="1">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316</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RecRev.Waste</f>
        <v>0</v>
      </c>
      <c r="M49" s="20">
        <f>RecRev.Waste</f>
        <v>0</v>
      </c>
      <c r="N49" s="20">
        <f>RecRev.Waste</f>
        <v>0</v>
      </c>
      <c r="O49" s="20">
        <f>RecRev.Waste</f>
        <v>0</v>
      </c>
      <c r="P49" s="20">
        <f>RecRev.Waste</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 t="shared" ref="L51:M51" si="11">L49-L46</f>
        <v>0</v>
      </c>
      <c r="M51" s="20">
        <f t="shared" si="11"/>
        <v>0</v>
      </c>
      <c r="N51" s="20">
        <f>N49-N46</f>
        <v>0</v>
      </c>
      <c r="O51" s="20">
        <f t="shared" ref="O51:P51" si="12">O49-O46</f>
        <v>0</v>
      </c>
      <c r="P51" s="20">
        <f t="shared" si="12"/>
        <v>0</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317</v>
      </c>
    </row>
    <row r="53" spans="1:22">
      <c r="A53" s="11"/>
      <c r="B53" s="11"/>
      <c r="C53" s="11"/>
      <c r="D53" s="12"/>
      <c r="E53" s="13"/>
      <c r="F53" s="26"/>
      <c r="K53" s="11"/>
      <c r="L53" s="92"/>
      <c r="M53" s="92"/>
      <c r="N53" s="92"/>
      <c r="O53" s="92"/>
      <c r="P53" s="92"/>
      <c r="Q53" s="20"/>
      <c r="R53" s="20"/>
      <c r="S53" s="20"/>
      <c r="T53" s="20"/>
      <c r="U53" s="20"/>
      <c r="V53" s="155"/>
    </row>
    <row r="54" spans="1:22" ht="13.15">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318</v>
      </c>
      <c r="B57" s="11"/>
      <c r="C57" s="11"/>
      <c r="D57" s="12" t="s">
        <v>148</v>
      </c>
      <c r="E57" s="13" t="s">
        <v>319</v>
      </c>
      <c r="F57" s="24" t="s">
        <v>167</v>
      </c>
      <c r="J57" s="19"/>
      <c r="K57" s="19"/>
      <c r="L57" s="19"/>
      <c r="M57" s="19"/>
      <c r="N57" s="20">
        <f>L56</f>
        <v>0</v>
      </c>
      <c r="O57" s="20">
        <f>M56</f>
        <v>0</v>
      </c>
      <c r="P57" s="20">
        <f>N56</f>
        <v>0</v>
      </c>
      <c r="V57" s="148"/>
    </row>
    <row r="58" spans="1:22" ht="13.15">
      <c r="A58" s="11"/>
      <c r="B58" s="11"/>
      <c r="C58" s="11"/>
      <c r="D58" s="12"/>
      <c r="E58" s="15"/>
      <c r="F58" s="24"/>
      <c r="V58" s="148"/>
    </row>
    <row r="59" spans="1:22" ht="13.15">
      <c r="A59" s="11"/>
      <c r="B59" s="11"/>
      <c r="C59" s="11"/>
      <c r="D59" s="12"/>
      <c r="E59" s="22" t="s">
        <v>275</v>
      </c>
      <c r="F59" s="24"/>
      <c r="V59" s="148"/>
    </row>
    <row r="60" spans="1:22">
      <c r="A60" s="11"/>
      <c r="B60" s="11"/>
      <c r="C60" s="11"/>
      <c r="D60" s="12" t="s">
        <v>135</v>
      </c>
      <c r="E60" s="13" t="s">
        <v>276</v>
      </c>
      <c r="F60" s="24"/>
      <c r="L60" s="92">
        <f>IF(L47=0,0,ABS((L49-(L47-InpOverride!J90))/(L47-InpOverride!J90)))</f>
        <v>0</v>
      </c>
      <c r="M60" s="92">
        <f>IF(M47=0,0,ABS((M49-(M47-InpOverride!K90))/(M47-InpOverride!K90)))</f>
        <v>0</v>
      </c>
      <c r="N60" s="92">
        <f>IF(N47=0,0,ABS((N49-(N47-InpOverride!L90))/(N47-InpOverride!L90)))</f>
        <v>0</v>
      </c>
      <c r="O60" s="92">
        <f>IF(O47=0,0,ABS((O49-(O47-InpOverride!M90))/(O47-InpOverride!M90)))</f>
        <v>0</v>
      </c>
      <c r="P60" s="92">
        <f>IF(P47=0,0,ABS((P49-(P47-InpOverride!N90))/(P47-InpOverride!N90)))</f>
        <v>0</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ht="13.15">
      <c r="A63" s="11"/>
      <c r="B63" s="11"/>
      <c r="C63" s="11"/>
      <c r="D63" s="12"/>
      <c r="E63" s="22"/>
      <c r="F63" s="24"/>
      <c r="V63" s="148"/>
    </row>
    <row r="64" spans="1:22">
      <c r="A64" s="11"/>
      <c r="B64" s="11"/>
      <c r="C64" s="11"/>
      <c r="D64" s="12" t="s">
        <v>148</v>
      </c>
      <c r="E64" s="13" t="s">
        <v>279</v>
      </c>
      <c r="F64" s="24" t="s">
        <v>167</v>
      </c>
      <c r="J64" s="19"/>
      <c r="K64" s="19"/>
      <c r="L64" s="20">
        <f>0-L62*ABS(L49-(L47-InpOverride!J90))</f>
        <v>0</v>
      </c>
      <c r="M64" s="20">
        <f>0-M62*ABS(M49-(M47-InpOverride!K90))</f>
        <v>0</v>
      </c>
      <c r="N64" s="20">
        <f>0-N62*ABS(N49-(N47-InpOverride!L90))</f>
        <v>0</v>
      </c>
      <c r="O64" s="20">
        <f>0-O62*ABS(O49-(O47-InpOverride!M90))</f>
        <v>0</v>
      </c>
      <c r="P64" s="20">
        <f>0-P62*ABS(P49-(P47-InpOverride!N90))</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320</v>
      </c>
      <c r="B67" s="11"/>
      <c r="C67" s="11"/>
      <c r="D67" s="12" t="s">
        <v>148</v>
      </c>
      <c r="E67" s="13" t="s">
        <v>321</v>
      </c>
      <c r="F67" s="24" t="s">
        <v>167</v>
      </c>
      <c r="J67" s="19"/>
      <c r="K67" s="19"/>
      <c r="L67" s="19"/>
      <c r="M67" s="19"/>
      <c r="N67" s="20">
        <f>L66</f>
        <v>0</v>
      </c>
      <c r="O67" s="20">
        <f>M66</f>
        <v>0</v>
      </c>
      <c r="P67" s="20">
        <f>N66</f>
        <v>0</v>
      </c>
      <c r="V67" s="148"/>
    </row>
    <row r="68" spans="1:23">
      <c r="A68" s="11"/>
      <c r="B68" s="11"/>
      <c r="C68" s="11"/>
      <c r="V68" s="148"/>
    </row>
    <row r="69" spans="1:23" ht="13.15">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39</v>
      </c>
      <c r="B72" s="11"/>
      <c r="C72" s="11"/>
      <c r="D72" s="12" t="s">
        <v>148</v>
      </c>
      <c r="E72" s="13" t="s">
        <v>322</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ABS(Perc.Recovered.Waste)&gt;Additional.Analysis</f>
        <v>0</v>
      </c>
      <c r="M75" s="93" t="b">
        <f>ABS(Perc.Recovered.Waste)&gt;Additional.Analysis</f>
        <v>0</v>
      </c>
      <c r="N75" s="93" t="b">
        <f>ABS(Perc.Recovered.Waste)&gt;Additional.Analysis</f>
        <v>0</v>
      </c>
      <c r="O75" s="93" t="b">
        <f>ABS(Perc.Recovered.Waste)&gt;Additional.Analysis</f>
        <v>0</v>
      </c>
      <c r="P75" s="93" t="b">
        <f>ABS(Perc.Recovered.Waste)&gt;Additional.Analysis</f>
        <v>0</v>
      </c>
    </row>
    <row r="76" spans="1:23">
      <c r="D76" s="17"/>
      <c r="E76" s="13"/>
      <c r="F76" s="26"/>
    </row>
    <row r="77" spans="1:23" s="4" customFormat="1" ht="13.9">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323</v>
      </c>
      <c r="D80" s="12" t="s">
        <v>148</v>
      </c>
      <c r="E80" s="13" t="s">
        <v>324</v>
      </c>
      <c r="F80" s="24" t="s">
        <v>167</v>
      </c>
      <c r="L80" s="19"/>
      <c r="M80" s="19"/>
      <c r="N80" s="19"/>
      <c r="O80" s="19"/>
      <c r="P80" s="191">
        <f>0-O51*(1+Discount.Rate)*Indexation.November.Actual.YearOnYear - P44</f>
        <v>0</v>
      </c>
    </row>
    <row r="81" spans="1:17">
      <c r="A81" t="s">
        <v>325</v>
      </c>
      <c r="D81" s="12" t="s">
        <v>148</v>
      </c>
      <c r="E81" s="13" t="s">
        <v>326</v>
      </c>
      <c r="F81" s="24" t="s">
        <v>167</v>
      </c>
      <c r="L81" s="19"/>
      <c r="M81" s="19"/>
      <c r="N81" s="19"/>
      <c r="O81" s="19"/>
      <c r="P81" s="20">
        <f>O64*Indexation.November.Actual.YearOnYear</f>
        <v>0</v>
      </c>
    </row>
    <row r="82" spans="1:17">
      <c r="A82" t="s">
        <v>327</v>
      </c>
      <c r="D82" s="12" t="s">
        <v>148</v>
      </c>
      <c r="E82" s="13" t="s">
        <v>328</v>
      </c>
      <c r="F82" s="24" t="s">
        <v>167</v>
      </c>
      <c r="L82" s="19"/>
      <c r="M82" s="19"/>
      <c r="N82" s="19"/>
      <c r="O82" s="19"/>
      <c r="P82" s="20">
        <f>SUM(P80:P81)</f>
        <v>0</v>
      </c>
    </row>
    <row r="83" spans="1:17">
      <c r="F83" s="26"/>
    </row>
    <row r="84" spans="1:17">
      <c r="E84" s="24" t="s">
        <v>297</v>
      </c>
      <c r="F84" s="26"/>
    </row>
    <row r="85" spans="1:17">
      <c r="A85" t="s">
        <v>329</v>
      </c>
      <c r="D85" s="12" t="s">
        <v>148</v>
      </c>
      <c r="E85" s="13" t="s">
        <v>330</v>
      </c>
      <c r="F85" s="24" t="s">
        <v>167</v>
      </c>
      <c r="L85" s="19"/>
      <c r="M85" s="19"/>
      <c r="N85" s="19"/>
      <c r="O85" s="19"/>
      <c r="P85" s="20">
        <f>0-P51</f>
        <v>0</v>
      </c>
    </row>
    <row r="86" spans="1:17">
      <c r="A86" t="s">
        <v>331</v>
      </c>
      <c r="D86" s="12" t="s">
        <v>148</v>
      </c>
      <c r="E86" s="13" t="s">
        <v>332</v>
      </c>
      <c r="F86" s="24" t="s">
        <v>167</v>
      </c>
      <c r="L86" s="19"/>
      <c r="M86" s="19"/>
      <c r="N86" s="19"/>
      <c r="O86" s="19"/>
      <c r="P86" s="20">
        <f>P64</f>
        <v>0</v>
      </c>
    </row>
    <row r="87" spans="1:17">
      <c r="A87" t="s">
        <v>333</v>
      </c>
      <c r="D87" s="12" t="s">
        <v>148</v>
      </c>
      <c r="E87" s="13" t="s">
        <v>334</v>
      </c>
      <c r="F87" s="24" t="s">
        <v>167</v>
      </c>
      <c r="L87" s="19"/>
      <c r="M87" s="19"/>
      <c r="N87" s="19"/>
      <c r="O87" s="19"/>
      <c r="P87" s="20">
        <f>SUM(P85:P86)</f>
        <v>0</v>
      </c>
    </row>
    <row r="88" spans="1:17">
      <c r="E88" s="13"/>
      <c r="F88" s="26"/>
    </row>
    <row r="89" spans="1:17">
      <c r="E89" s="24" t="s">
        <v>304</v>
      </c>
      <c r="F89" s="26"/>
    </row>
    <row r="90" spans="1:17">
      <c r="A90" t="s">
        <v>335</v>
      </c>
      <c r="D90" s="12" t="s">
        <v>148</v>
      </c>
      <c r="E90" s="149" t="str">
        <f>E36 &amp; " - waste"</f>
        <v>AMP5 RCM adjustment to be applied at PR19 (Outturn price base) - waste</v>
      </c>
      <c r="F90" s="24" t="s">
        <v>167</v>
      </c>
      <c r="L90" s="19"/>
      <c r="M90" s="19"/>
      <c r="N90" s="19"/>
      <c r="O90" s="19"/>
      <c r="P90" s="147">
        <f>P36</f>
        <v>0</v>
      </c>
    </row>
    <row r="91" spans="1:17">
      <c r="D91" s="12"/>
      <c r="E91" s="149"/>
      <c r="F91" s="24"/>
      <c r="P91" s="147"/>
    </row>
    <row r="92" spans="1:17">
      <c r="D92" s="12"/>
      <c r="E92" s="24" t="s">
        <v>543</v>
      </c>
      <c r="F92" s="24"/>
      <c r="P92" s="147"/>
    </row>
    <row r="93" spans="1:17">
      <c r="A93" t="s">
        <v>325</v>
      </c>
      <c r="D93" s="12" t="s">
        <v>148</v>
      </c>
      <c r="E93" s="149" t="s">
        <v>540</v>
      </c>
      <c r="F93" s="24" t="s">
        <v>167</v>
      </c>
      <c r="L93" s="19"/>
      <c r="M93" s="19"/>
      <c r="N93" s="19"/>
      <c r="O93" s="19"/>
      <c r="P93" s="147">
        <f>Data!$P$71</f>
        <v>0</v>
      </c>
    </row>
    <row r="94" spans="1:17">
      <c r="E94" s="13"/>
      <c r="F94" s="26"/>
      <c r="P94" s="148"/>
    </row>
    <row r="95" spans="1:17" ht="13.15">
      <c r="A95" t="s">
        <v>42</v>
      </c>
      <c r="D95" s="12" t="s">
        <v>148</v>
      </c>
      <c r="E95" s="22" t="s">
        <v>336</v>
      </c>
      <c r="F95" s="24" t="s">
        <v>167</v>
      </c>
      <c r="L95" s="19"/>
      <c r="M95" s="19"/>
      <c r="N95" s="19"/>
      <c r="O95" s="19"/>
      <c r="P95" s="147">
        <f>SUM(P82,P87,P90,P93)</f>
        <v>0</v>
      </c>
      <c r="Q95" s="155" t="s">
        <v>337</v>
      </c>
    </row>
    <row r="96" spans="1:17" ht="13.1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3" priority="3" operator="equal">
      <formula>TRUE</formula>
    </cfRule>
  </conditionalFormatting>
  <conditionalFormatting sqref="L61:P61">
    <cfRule type="cellIs" dxfId="2" priority="1"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9.3984375" bestFit="1" customWidth="1"/>
    <col min="2" max="3" width="2.73046875" customWidth="1"/>
    <col min="4" max="4" width="9.1328125" customWidth="1"/>
    <col min="5" max="5" width="68.86328125" customWidth="1"/>
    <col min="6" max="6" width="15.73046875" customWidth="1"/>
    <col min="7" max="7" width="8.86328125" bestFit="1" customWidth="1"/>
    <col min="8" max="8" width="10.73046875" customWidth="1"/>
    <col min="9" max="16" width="12.73046875" customWidth="1"/>
    <col min="17" max="21" width="10.59765625" customWidth="1"/>
    <col min="22" max="22" width="26.59765625" customWidth="1"/>
    <col min="23" max="23" width="9.1328125" customWidth="1"/>
    <col min="24" max="28" width="0" hidden="1" customWidth="1"/>
  </cols>
  <sheetData>
    <row r="1" spans="1:23" s="1" customFormat="1" ht="32.25">
      <c r="A1" s="102"/>
      <c r="B1" s="102"/>
      <c r="C1" s="102"/>
      <c r="D1" s="102" t="s">
        <v>338</v>
      </c>
      <c r="E1" s="102"/>
      <c r="F1" s="102"/>
      <c r="G1" s="102"/>
      <c r="H1" s="102"/>
      <c r="I1" s="102"/>
      <c r="J1" s="102"/>
      <c r="K1" s="102"/>
      <c r="L1" s="102"/>
      <c r="M1" s="102"/>
      <c r="N1" s="102"/>
      <c r="O1" s="102"/>
      <c r="P1" s="102"/>
      <c r="Q1" s="102"/>
      <c r="R1" s="102"/>
      <c r="S1" s="102"/>
      <c r="T1" s="102"/>
      <c r="U1" s="102"/>
      <c r="V1" s="102"/>
      <c r="W1" s="102"/>
    </row>
    <row r="2" spans="1:23" s="1" customFormat="1" ht="13.9">
      <c r="F2" s="11"/>
      <c r="G2" s="11"/>
      <c r="O2" s="11"/>
      <c r="P2" s="11"/>
    </row>
    <row r="3" spans="1:23" s="2" customFormat="1" ht="13.15">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ht="13.15">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3.9">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ht="13.15">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K.Dmmy</f>
        <v>0</v>
      </c>
      <c r="M12" s="147">
        <f>K.Dmmy</f>
        <v>0</v>
      </c>
      <c r="N12" s="147">
        <f>K.Dmmy</f>
        <v>0</v>
      </c>
      <c r="O12" s="147">
        <f>K.Dmmy</f>
        <v>0</v>
      </c>
      <c r="P12" s="147">
        <f>K.Dmmy</f>
        <v>0</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AllRev.Dmmy</f>
        <v>0</v>
      </c>
      <c r="L15" s="147">
        <f>K15*L14</f>
        <v>0</v>
      </c>
      <c r="M15" s="147">
        <f>L15*M14</f>
        <v>0</v>
      </c>
      <c r="N15" s="147">
        <f>M15*N14</f>
        <v>0</v>
      </c>
      <c r="O15" s="147">
        <f t="shared" ref="O15:P15" si="3">N15*O14</f>
        <v>0</v>
      </c>
      <c r="P15" s="147">
        <f t="shared" si="3"/>
        <v>0</v>
      </c>
      <c r="Q15" s="147"/>
      <c r="R15" s="147"/>
      <c r="S15" s="147"/>
      <c r="T15" s="147"/>
      <c r="U15" s="147"/>
      <c r="V15" s="155" t="s">
        <v>339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K.Dmmy</f>
        <v>0</v>
      </c>
      <c r="P17" s="147">
        <f>K.Dmmy</f>
        <v>0</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Data!N$68, M20 * N19)</f>
        <v>0</v>
      </c>
      <c r="O20" s="147">
        <f xml:space="preserve"> IF(O6 = 3, Data!O$68, N20 * O19)</f>
        <v>0</v>
      </c>
      <c r="P20" s="147">
        <f xml:space="preserve"> IF(P6 = 3, Data!P$68,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534</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ht="13.15">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19"/>
      <c r="L27" s="155" t="s">
        <v>340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AMP5.RCM.Adj.Dmmy</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19"/>
      <c r="O29" s="19"/>
      <c r="P29" s="19"/>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341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ht="13.15">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L56+L66</f>
        <v>0</v>
      </c>
      <c r="O40" s="20">
        <f t="shared" si="8"/>
        <v>0</v>
      </c>
      <c r="P40" s="20">
        <f t="shared" si="8"/>
        <v>0</v>
      </c>
      <c r="Q40" s="20"/>
      <c r="R40" s="20"/>
      <c r="S40" s="14"/>
      <c r="T40" s="14"/>
      <c r="U40" s="14"/>
      <c r="V40" s="155" t="s">
        <v>342</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Data!E55</f>
        <v>Over-recovered 17/18 revenue returned - dmmy</v>
      </c>
      <c r="F42" s="173" t="s">
        <v>167</v>
      </c>
      <c r="G42" s="149"/>
      <c r="H42" s="149"/>
      <c r="I42" s="11"/>
      <c r="J42" s="11"/>
      <c r="K42" s="11"/>
      <c r="L42" s="20"/>
      <c r="M42" s="20"/>
      <c r="N42" s="20"/>
      <c r="O42" s="147">
        <f>(0 - Data!$O$55)</f>
        <v>0</v>
      </c>
      <c r="P42" s="147"/>
      <c r="Q42" s="20"/>
      <c r="R42" s="20"/>
      <c r="S42" s="14"/>
      <c r="T42" s="14"/>
      <c r="U42" s="14"/>
      <c r="V42" s="155"/>
    </row>
    <row r="43" spans="1:23" s="2" customFormat="1">
      <c r="A43" s="151"/>
      <c r="B43" s="151"/>
      <c r="C43" s="151"/>
      <c r="D43" s="153" t="s">
        <v>148</v>
      </c>
      <c r="E43" s="149" t="s">
        <v>343</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Data!E59</f>
        <v>Over-recovered 18/19 revenue returned - dmmy</v>
      </c>
      <c r="F44" s="173" t="s">
        <v>167</v>
      </c>
      <c r="G44" s="149"/>
      <c r="H44" s="149"/>
      <c r="I44" s="11"/>
      <c r="J44" s="11"/>
      <c r="K44" s="151"/>
      <c r="L44" s="147"/>
      <c r="M44" s="147"/>
      <c r="N44" s="147"/>
      <c r="O44" s="147"/>
      <c r="P44" s="147">
        <f>(0 - Data!$P$59)</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AllRev.Outturn.Dmmy.Revised+AMP6.FI.Adj.Dmmy+L42+L43+L44</f>
        <v>0</v>
      </c>
      <c r="M46" s="147">
        <f>AllRev.Outturn.Dmmy.Revised+AMP6.FI.Adj.Dmmy+M42+M43+M44</f>
        <v>0</v>
      </c>
      <c r="N46" s="147">
        <f>AllRev.Outturn.Dmmy.Revised+AMP6.FI.Adj.Dmmy+N42+N43+N44</f>
        <v>0</v>
      </c>
      <c r="O46" s="147">
        <f>AllRev.Outturn.Dmmy.Revised+AMP6.FI.Adj.Dmmy+O42+O43+O44</f>
        <v>0</v>
      </c>
      <c r="P46" s="147">
        <f>AllRev.Outturn.Dmmy.Revised+AMP6.FI.Adj.Dmmy+P42+P43+P44</f>
        <v>0</v>
      </c>
      <c r="Q46" s="147"/>
      <c r="R46" s="147"/>
      <c r="S46" s="20"/>
      <c r="T46" s="20"/>
      <c r="U46" s="20"/>
      <c r="V46" s="155" t="s">
        <v>344</v>
      </c>
    </row>
    <row r="47" spans="1:23" s="2" customFormat="1">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345</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RecRev.Dmmy</f>
        <v>0</v>
      </c>
      <c r="M49" s="20">
        <f>RecRev.Dmmy</f>
        <v>0</v>
      </c>
      <c r="N49" s="20">
        <f>RecRev.Dmmy</f>
        <v>0</v>
      </c>
      <c r="O49" s="20">
        <f>RecRev.Dmmy</f>
        <v>0</v>
      </c>
      <c r="P49" s="20">
        <f>RecRev.Dmmy</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L49-L46</f>
        <v>0</v>
      </c>
      <c r="M51" s="20">
        <f t="shared" ref="M51" si="11">M49-M46</f>
        <v>0</v>
      </c>
      <c r="N51" s="20">
        <f>N49-N46</f>
        <v>0</v>
      </c>
      <c r="O51" s="20">
        <f t="shared" ref="O51:P51" si="12">O49-O46</f>
        <v>0</v>
      </c>
      <c r="P51" s="20">
        <f t="shared" si="12"/>
        <v>0</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346</v>
      </c>
    </row>
    <row r="53" spans="1:22">
      <c r="A53" s="11"/>
      <c r="B53" s="11"/>
      <c r="C53" s="11"/>
      <c r="D53" s="12"/>
      <c r="E53" s="13"/>
      <c r="F53" s="26"/>
      <c r="K53" s="11"/>
      <c r="L53" s="92"/>
      <c r="M53" s="92"/>
      <c r="N53" s="92"/>
      <c r="O53" s="92"/>
      <c r="P53" s="92"/>
      <c r="Q53" s="20"/>
      <c r="R53" s="20"/>
      <c r="S53" s="20"/>
      <c r="T53" s="20"/>
      <c r="U53" s="20"/>
      <c r="V53" s="155"/>
    </row>
    <row r="54" spans="1:22" ht="13.15">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347</v>
      </c>
      <c r="B57" s="11"/>
      <c r="C57" s="11"/>
      <c r="D57" s="12" t="s">
        <v>148</v>
      </c>
      <c r="E57" s="13" t="s">
        <v>348</v>
      </c>
      <c r="F57" s="24" t="s">
        <v>167</v>
      </c>
      <c r="J57" s="19"/>
      <c r="K57" s="19"/>
      <c r="L57" s="19"/>
      <c r="M57" s="19"/>
      <c r="N57" s="20">
        <f>L56</f>
        <v>0</v>
      </c>
      <c r="O57" s="20">
        <f>M56</f>
        <v>0</v>
      </c>
      <c r="P57" s="20">
        <f>N56</f>
        <v>0</v>
      </c>
      <c r="V57" s="148"/>
    </row>
    <row r="58" spans="1:22" ht="13.15">
      <c r="A58" s="11"/>
      <c r="B58" s="11"/>
      <c r="C58" s="11"/>
      <c r="D58" s="12"/>
      <c r="E58" s="15"/>
      <c r="F58" s="24"/>
      <c r="V58" s="148"/>
    </row>
    <row r="59" spans="1:22" ht="13.15">
      <c r="A59" s="11"/>
      <c r="B59" s="11"/>
      <c r="C59" s="11"/>
      <c r="D59" s="12"/>
      <c r="E59" s="22" t="s">
        <v>275</v>
      </c>
      <c r="F59" s="24"/>
      <c r="V59" s="148"/>
    </row>
    <row r="60" spans="1:22">
      <c r="A60" s="11"/>
      <c r="B60" s="11"/>
      <c r="C60" s="11"/>
      <c r="D60" s="12" t="s">
        <v>135</v>
      </c>
      <c r="E60" s="13" t="s">
        <v>276</v>
      </c>
      <c r="F60" s="24"/>
      <c r="L60" s="92">
        <f>IF(L47=0,0,ABS((L49-(L47-InpOverride!J91))/(L47-InpOverride!J91)))</f>
        <v>0</v>
      </c>
      <c r="M60" s="92">
        <f>IF(M47=0,0,ABS((M49-(M47-InpOverride!K91))/(M47-InpOverride!K91)))</f>
        <v>0</v>
      </c>
      <c r="N60" s="92">
        <f>IF(N47=0,0,ABS((N49-(N47-InpOverride!L91))/(N47-InpOverride!L91)))</f>
        <v>0</v>
      </c>
      <c r="O60" s="92">
        <f>IF(O47=0,0,ABS((O49-(O47-InpOverride!M91))/(O47-InpOverride!M91)))</f>
        <v>0</v>
      </c>
      <c r="P60" s="92">
        <f>IF(P47=0,0,ABS((P49-(P47-InpOverride!N91))/(P47-InpOverride!N91)))</f>
        <v>0</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ht="13.15">
      <c r="A63" s="11"/>
      <c r="B63" s="11"/>
      <c r="C63" s="11"/>
      <c r="D63" s="12"/>
      <c r="E63" s="22"/>
      <c r="F63" s="24"/>
      <c r="V63" s="148"/>
    </row>
    <row r="64" spans="1:22">
      <c r="A64" s="11"/>
      <c r="B64" s="11"/>
      <c r="C64" s="11"/>
      <c r="D64" s="12" t="s">
        <v>148</v>
      </c>
      <c r="E64" s="13" t="s">
        <v>279</v>
      </c>
      <c r="F64" s="24" t="s">
        <v>167</v>
      </c>
      <c r="J64" s="19"/>
      <c r="K64" s="19"/>
      <c r="L64" s="20">
        <f>0-L62*ABS(L49-(L47-InpOverride!J91))</f>
        <v>0</v>
      </c>
      <c r="M64" s="20">
        <f>0-M62*ABS(M49-(M47-InpOverride!K91))</f>
        <v>0</v>
      </c>
      <c r="N64" s="20">
        <f>0-N62*ABS(N49-(N47-InpOverride!L91))</f>
        <v>0</v>
      </c>
      <c r="O64" s="20">
        <f>0-O62*ABS(O49-(O47-InpOverride!M91))</f>
        <v>0</v>
      </c>
      <c r="P64" s="20">
        <f>0-P62*ABS(P49-(P47-InpOverride!N91))</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349</v>
      </c>
      <c r="B67" s="11"/>
      <c r="C67" s="11"/>
      <c r="D67" s="12" t="s">
        <v>148</v>
      </c>
      <c r="E67" s="13" t="s">
        <v>350</v>
      </c>
      <c r="F67" s="24" t="s">
        <v>167</v>
      </c>
      <c r="J67" s="19"/>
      <c r="K67" s="19"/>
      <c r="L67" s="19"/>
      <c r="M67" s="19"/>
      <c r="N67" s="20">
        <f>L66</f>
        <v>0</v>
      </c>
      <c r="O67" s="20">
        <f>M66</f>
        <v>0</v>
      </c>
      <c r="P67" s="20">
        <f>N66</f>
        <v>0</v>
      </c>
      <c r="V67" s="148"/>
    </row>
    <row r="68" spans="1:23">
      <c r="A68" s="11"/>
      <c r="B68" s="11"/>
      <c r="C68" s="11"/>
      <c r="V68" s="148"/>
    </row>
    <row r="69" spans="1:23" ht="13.15">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40</v>
      </c>
      <c r="B72" s="11"/>
      <c r="C72" s="11"/>
      <c r="D72" s="12" t="s">
        <v>148</v>
      </c>
      <c r="E72" s="13" t="s">
        <v>351</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ABS(Perc.Recovered.Dmmy)&gt;Additional.Analysis</f>
        <v>0</v>
      </c>
      <c r="M75" s="93" t="b">
        <f>ABS(Perc.Recovered.Dmmy)&gt;Additional.Analysis</f>
        <v>0</v>
      </c>
      <c r="N75" s="93" t="b">
        <f>ABS(Perc.Recovered.Dmmy)&gt;Additional.Analysis</f>
        <v>0</v>
      </c>
      <c r="O75" s="93" t="b">
        <f>ABS(Perc.Recovered.Dmmy)&gt;Additional.Analysis</f>
        <v>0</v>
      </c>
      <c r="P75" s="93" t="b">
        <f>ABS(Perc.Recovered.Dmmy)&gt;Additional.Analysis</f>
        <v>0</v>
      </c>
    </row>
    <row r="76" spans="1:23">
      <c r="D76" s="17"/>
      <c r="E76" s="13"/>
      <c r="F76" s="26"/>
    </row>
    <row r="77" spans="1:23" s="4" customFormat="1" ht="13.9">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352</v>
      </c>
      <c r="D80" s="12" t="s">
        <v>148</v>
      </c>
      <c r="E80" s="13" t="s">
        <v>353</v>
      </c>
      <c r="F80" s="24" t="s">
        <v>167</v>
      </c>
      <c r="L80" s="19"/>
      <c r="M80" s="19"/>
      <c r="N80" s="19"/>
      <c r="O80" s="19"/>
      <c r="P80" s="191">
        <f>0-O51*(1+Discount.Rate)*Indexation.November.Actual.YearOnYear - P44</f>
        <v>0</v>
      </c>
    </row>
    <row r="81" spans="1:17">
      <c r="A81" t="s">
        <v>354</v>
      </c>
      <c r="D81" s="12" t="s">
        <v>148</v>
      </c>
      <c r="E81" s="13" t="s">
        <v>355</v>
      </c>
      <c r="F81" s="24" t="s">
        <v>167</v>
      </c>
      <c r="L81" s="19"/>
      <c r="M81" s="19"/>
      <c r="N81" s="19"/>
      <c r="O81" s="19"/>
      <c r="P81" s="20">
        <f>O64*Indexation.November.Actual.YearOnYear</f>
        <v>0</v>
      </c>
    </row>
    <row r="82" spans="1:17">
      <c r="A82" t="s">
        <v>356</v>
      </c>
      <c r="D82" s="12" t="s">
        <v>148</v>
      </c>
      <c r="E82" s="13" t="s">
        <v>357</v>
      </c>
      <c r="F82" s="24" t="s">
        <v>167</v>
      </c>
      <c r="L82" s="19"/>
      <c r="M82" s="19"/>
      <c r="N82" s="19"/>
      <c r="O82" s="19"/>
      <c r="P82" s="20">
        <f>SUM(P80:P81)</f>
        <v>0</v>
      </c>
    </row>
    <row r="83" spans="1:17">
      <c r="F83" s="26"/>
    </row>
    <row r="84" spans="1:17">
      <c r="E84" s="24" t="s">
        <v>297</v>
      </c>
      <c r="F84" s="26"/>
    </row>
    <row r="85" spans="1:17">
      <c r="A85" t="s">
        <v>358</v>
      </c>
      <c r="D85" s="12" t="s">
        <v>148</v>
      </c>
      <c r="E85" s="13" t="s">
        <v>359</v>
      </c>
      <c r="F85" s="24" t="s">
        <v>167</v>
      </c>
      <c r="L85" s="19"/>
      <c r="M85" s="19"/>
      <c r="N85" s="19"/>
      <c r="O85" s="19"/>
      <c r="P85" s="20">
        <f>0-P51</f>
        <v>0</v>
      </c>
    </row>
    <row r="86" spans="1:17">
      <c r="A86" t="s">
        <v>360</v>
      </c>
      <c r="D86" s="12" t="s">
        <v>148</v>
      </c>
      <c r="E86" s="13" t="s">
        <v>361</v>
      </c>
      <c r="F86" s="24" t="s">
        <v>167</v>
      </c>
      <c r="L86" s="19"/>
      <c r="M86" s="19"/>
      <c r="N86" s="19"/>
      <c r="O86" s="19"/>
      <c r="P86" s="20">
        <f>P64</f>
        <v>0</v>
      </c>
    </row>
    <row r="87" spans="1:17">
      <c r="A87" t="s">
        <v>362</v>
      </c>
      <c r="D87" s="12" t="s">
        <v>148</v>
      </c>
      <c r="E87" s="13" t="s">
        <v>363</v>
      </c>
      <c r="F87" s="24" t="s">
        <v>167</v>
      </c>
      <c r="L87" s="19"/>
      <c r="M87" s="19"/>
      <c r="N87" s="19"/>
      <c r="O87" s="19"/>
      <c r="P87" s="20">
        <f>SUM(P85:P86)</f>
        <v>0</v>
      </c>
    </row>
    <row r="88" spans="1:17">
      <c r="E88" s="13"/>
      <c r="F88" s="26"/>
    </row>
    <row r="89" spans="1:17">
      <c r="E89" s="24" t="s">
        <v>304</v>
      </c>
      <c r="F89" s="26"/>
    </row>
    <row r="90" spans="1:17">
      <c r="A90" t="s">
        <v>364</v>
      </c>
      <c r="D90" s="12" t="s">
        <v>148</v>
      </c>
      <c r="E90" s="149" t="str">
        <f>E36 &amp; " - dmmy"</f>
        <v>AMP5 RCM adjustment to be applied at PR19 (Outturn price base) - dmmy</v>
      </c>
      <c r="F90" s="24" t="s">
        <v>167</v>
      </c>
      <c r="L90" s="19"/>
      <c r="M90" s="19"/>
      <c r="N90" s="19"/>
      <c r="O90" s="19"/>
      <c r="P90" s="147">
        <f>P36</f>
        <v>0</v>
      </c>
    </row>
    <row r="91" spans="1:17">
      <c r="D91" s="12"/>
      <c r="E91" s="149"/>
      <c r="F91" s="24"/>
      <c r="P91" s="147"/>
    </row>
    <row r="92" spans="1:17">
      <c r="D92" s="12"/>
      <c r="E92" s="24" t="s">
        <v>543</v>
      </c>
      <c r="F92" s="24"/>
      <c r="P92" s="147"/>
    </row>
    <row r="93" spans="1:17">
      <c r="A93" t="s">
        <v>354</v>
      </c>
      <c r="D93" s="12" t="s">
        <v>148</v>
      </c>
      <c r="E93" s="149" t="s">
        <v>541</v>
      </c>
      <c r="F93" s="24" t="s">
        <v>167</v>
      </c>
      <c r="L93" s="19"/>
      <c r="M93" s="19"/>
      <c r="N93" s="19"/>
      <c r="O93" s="19"/>
      <c r="P93" s="147">
        <f>Data!$P$72</f>
        <v>0</v>
      </c>
    </row>
    <row r="94" spans="1:17">
      <c r="E94" s="13"/>
      <c r="F94" s="26"/>
      <c r="P94" s="148"/>
    </row>
    <row r="95" spans="1:17" ht="13.15">
      <c r="A95" t="s">
        <v>43</v>
      </c>
      <c r="D95" s="12" t="s">
        <v>148</v>
      </c>
      <c r="E95" s="22" t="s">
        <v>365</v>
      </c>
      <c r="F95" s="24" t="s">
        <v>167</v>
      </c>
      <c r="L95" s="19"/>
      <c r="M95" s="19"/>
      <c r="N95" s="19"/>
      <c r="O95" s="19"/>
      <c r="P95" s="147">
        <f>SUM(P82,P87,P90,P93)</f>
        <v>0</v>
      </c>
      <c r="Q95" s="155" t="s">
        <v>366</v>
      </c>
    </row>
    <row r="96" spans="1:17" ht="13.1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1" priority="2" operator="equal">
      <formula>TRUE</formula>
    </cfRule>
  </conditionalFormatting>
  <conditionalFormatting sqref="L61:P61">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40" fitToHeight="0" orientation="landscape" r:id="rId1"/>
  <headerFooter>
    <oddHeader>&amp;L&amp;F&amp;CSheet: &amp;A&amp;ROFFICIAL</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2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0" customHeight="1" zeroHeight="1"/>
  <cols>
    <col min="1" max="3" width="2.73046875" style="2" customWidth="1"/>
    <col min="4" max="4" width="9.73046875" style="2" customWidth="1"/>
    <col min="5" max="5" width="49.265625" style="2" customWidth="1"/>
    <col min="6" max="6" width="15.86328125" style="24" customWidth="1"/>
    <col min="7" max="8" width="2.73046875" style="2" customWidth="1"/>
    <col min="9" max="21" width="9.73046875" style="2" customWidth="1"/>
    <col min="22" max="22" width="15.86328125" style="2" customWidth="1"/>
    <col min="23" max="16384" width="9.1328125" style="2" hidden="1"/>
  </cols>
  <sheetData>
    <row r="1" spans="1:24" ht="32.25">
      <c r="A1" s="122"/>
      <c r="B1" s="122"/>
      <c r="C1" s="122"/>
      <c r="D1" s="102" t="s">
        <v>367</v>
      </c>
      <c r="E1" s="102"/>
      <c r="F1" s="123"/>
      <c r="G1" s="122"/>
      <c r="H1" s="122"/>
      <c r="I1" s="122"/>
      <c r="J1" s="122"/>
      <c r="K1" s="122"/>
      <c r="L1" s="122"/>
      <c r="M1" s="122"/>
      <c r="N1" s="122"/>
      <c r="O1" s="122"/>
      <c r="P1" s="122"/>
      <c r="Q1" s="122"/>
      <c r="R1" s="122"/>
      <c r="S1" s="122"/>
      <c r="T1" s="122"/>
      <c r="U1" s="122"/>
      <c r="V1" s="122"/>
      <c r="W1" s="11"/>
      <c r="X1" s="11"/>
    </row>
    <row r="2" spans="1:24" ht="13.9">
      <c r="A2" s="1"/>
      <c r="B2" s="1"/>
      <c r="C2" s="1"/>
      <c r="D2" s="1"/>
      <c r="E2" s="1"/>
      <c r="G2" s="11"/>
      <c r="H2" s="1"/>
      <c r="I2" s="1"/>
      <c r="J2" s="1"/>
      <c r="K2" s="1"/>
      <c r="L2" s="1"/>
      <c r="M2" s="11"/>
      <c r="N2" s="11"/>
      <c r="O2" s="1"/>
      <c r="P2" s="1"/>
      <c r="Q2" s="1"/>
      <c r="R2" s="1"/>
      <c r="S2" s="1"/>
      <c r="T2" s="1"/>
      <c r="U2" s="1"/>
      <c r="V2" s="11"/>
      <c r="W2" s="11"/>
      <c r="X2" s="11"/>
    </row>
    <row r="3" spans="1:24" ht="13.15">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c r="X3" s="11"/>
    </row>
    <row r="4" spans="1:24" ht="12.75">
      <c r="A4" s="11"/>
      <c r="B4" s="11"/>
      <c r="C4" s="11"/>
      <c r="D4" s="11"/>
      <c r="E4" s="11"/>
      <c r="G4" s="11"/>
      <c r="H4" s="11"/>
      <c r="I4" s="11"/>
      <c r="J4" s="11"/>
      <c r="K4" s="11"/>
      <c r="L4" s="11"/>
      <c r="M4" s="11"/>
      <c r="N4" s="11"/>
      <c r="O4" s="11"/>
      <c r="P4" s="11"/>
      <c r="Q4" s="11"/>
      <c r="R4" s="11"/>
      <c r="S4" s="11"/>
      <c r="T4" s="11"/>
      <c r="U4" s="11"/>
      <c r="V4" s="8"/>
      <c r="W4" s="11"/>
      <c r="X4" s="11"/>
    </row>
    <row r="5" spans="1:24" ht="12.75">
      <c r="A5" s="11"/>
      <c r="B5" s="11"/>
      <c r="C5" s="11"/>
      <c r="D5" s="11"/>
      <c r="E5" s="11" t="s">
        <v>124</v>
      </c>
      <c r="G5" s="11"/>
      <c r="H5" s="11"/>
      <c r="I5" s="12">
        <f t="shared" ref="I5:U5" si="1">Calendar.Years</f>
        <v>2012</v>
      </c>
      <c r="J5" s="12">
        <f t="shared" si="1"/>
        <v>2013</v>
      </c>
      <c r="K5" s="12">
        <f t="shared" si="1"/>
        <v>2014</v>
      </c>
      <c r="L5" s="12">
        <f t="shared" si="1"/>
        <v>2015</v>
      </c>
      <c r="M5" s="12">
        <f t="shared" si="1"/>
        <v>2016</v>
      </c>
      <c r="N5" s="12">
        <f t="shared" si="1"/>
        <v>2017</v>
      </c>
      <c r="O5" s="12">
        <f t="shared" si="1"/>
        <v>2018</v>
      </c>
      <c r="P5" s="12">
        <f t="shared" si="1"/>
        <v>2019</v>
      </c>
      <c r="Q5" s="12">
        <f t="shared" si="1"/>
        <v>2020</v>
      </c>
      <c r="R5" s="12">
        <f t="shared" si="1"/>
        <v>2021</v>
      </c>
      <c r="S5" s="12">
        <f t="shared" si="1"/>
        <v>2022</v>
      </c>
      <c r="T5" s="12">
        <f t="shared" si="1"/>
        <v>2023</v>
      </c>
      <c r="U5" s="12">
        <f t="shared" si="1"/>
        <v>2024</v>
      </c>
      <c r="V5" s="8"/>
      <c r="W5" s="11"/>
      <c r="X5" s="11"/>
    </row>
    <row r="6" spans="1:24" ht="13.15">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c r="X6" s="11"/>
    </row>
    <row r="7" spans="1:24" ht="12.75">
      <c r="A7" s="11"/>
      <c r="B7" s="11"/>
      <c r="C7" s="11"/>
      <c r="D7" s="11"/>
      <c r="E7" s="11"/>
      <c r="G7" s="11"/>
      <c r="H7" s="11"/>
      <c r="I7" s="11"/>
      <c r="J7" s="11"/>
      <c r="K7" s="11"/>
      <c r="L7" s="11"/>
      <c r="M7" s="11"/>
      <c r="N7" s="11"/>
      <c r="O7" s="11"/>
      <c r="P7" s="11"/>
      <c r="Q7" s="11"/>
      <c r="R7" s="11"/>
      <c r="S7" s="11"/>
      <c r="T7" s="11"/>
      <c r="U7" s="11"/>
      <c r="V7" s="11"/>
      <c r="W7" s="11"/>
      <c r="X7" s="11"/>
    </row>
    <row r="8" spans="1:24" s="4" customFormat="1" ht="13.9">
      <c r="A8" s="89"/>
      <c r="B8" s="106"/>
      <c r="C8" s="106"/>
      <c r="D8" s="110"/>
      <c r="E8" s="108" t="s">
        <v>368</v>
      </c>
      <c r="F8" s="109"/>
      <c r="G8" s="107"/>
      <c r="H8" s="107"/>
      <c r="I8" s="107"/>
      <c r="J8" s="107"/>
      <c r="K8" s="107"/>
      <c r="L8" s="121"/>
      <c r="M8" s="121"/>
      <c r="N8" s="121"/>
      <c r="O8" s="121"/>
      <c r="P8" s="121"/>
      <c r="Q8" s="121"/>
      <c r="R8" s="121"/>
      <c r="S8" s="121"/>
      <c r="T8" s="121"/>
      <c r="U8" s="121"/>
      <c r="V8" s="107"/>
      <c r="W8" s="107"/>
      <c r="X8" s="107"/>
    </row>
    <row r="9" spans="1:24" ht="12.75">
      <c r="A9" s="11"/>
      <c r="B9" s="11"/>
      <c r="C9" s="11"/>
      <c r="D9" s="11"/>
      <c r="E9" s="11"/>
      <c r="G9" s="11"/>
      <c r="H9" s="11"/>
      <c r="I9" s="11"/>
      <c r="J9" s="11"/>
      <c r="K9" s="11"/>
      <c r="L9" s="11"/>
      <c r="M9" s="11"/>
      <c r="N9" s="11"/>
      <c r="O9" s="11"/>
      <c r="P9" s="11"/>
      <c r="Q9" s="11"/>
      <c r="R9" s="11"/>
      <c r="S9" s="11"/>
      <c r="T9" s="11"/>
      <c r="U9" s="11"/>
      <c r="V9" s="11"/>
      <c r="W9" s="11"/>
      <c r="X9" s="11"/>
    </row>
    <row r="10" spans="1:24" ht="13.15">
      <c r="A10" s="11"/>
      <c r="B10" s="11"/>
      <c r="C10" s="11"/>
      <c r="D10" s="12" t="s">
        <v>148</v>
      </c>
      <c r="E10" s="22" t="s">
        <v>369</v>
      </c>
      <c r="F10" s="24" t="s">
        <v>167</v>
      </c>
      <c r="G10" s="11"/>
      <c r="H10" s="11"/>
      <c r="I10" s="11"/>
      <c r="J10" s="11"/>
      <c r="K10" s="11"/>
      <c r="L10" s="19"/>
      <c r="M10" s="19"/>
      <c r="N10" s="19"/>
      <c r="O10" s="19"/>
      <c r="P10" s="20">
        <f>WRFIM.Water</f>
        <v>4.8181836705931316</v>
      </c>
      <c r="Q10" s="11"/>
      <c r="R10" s="11"/>
      <c r="S10" s="11"/>
      <c r="T10" s="11"/>
      <c r="U10" s="11"/>
      <c r="V10" s="11"/>
      <c r="W10" s="11"/>
      <c r="X10" s="11"/>
    </row>
    <row r="11" spans="1:24" ht="12.75">
      <c r="A11" s="11"/>
      <c r="B11" s="11"/>
      <c r="C11" s="11"/>
      <c r="D11" s="11"/>
      <c r="E11" s="11"/>
      <c r="G11" s="11"/>
      <c r="H11" s="11"/>
      <c r="I11" s="11"/>
      <c r="J11" s="11"/>
      <c r="K11" s="11"/>
      <c r="L11" s="11"/>
      <c r="M11" s="11"/>
      <c r="N11" s="11"/>
      <c r="O11" s="11"/>
      <c r="P11" s="20"/>
      <c r="Q11" s="11"/>
      <c r="R11" s="11"/>
      <c r="S11" s="11"/>
      <c r="T11" s="11"/>
      <c r="U11" s="11"/>
      <c r="V11" s="11"/>
      <c r="W11" s="11"/>
      <c r="X11" s="11"/>
    </row>
    <row r="12" spans="1:24" ht="13.15">
      <c r="A12" s="11"/>
      <c r="B12" s="11"/>
      <c r="C12" s="11"/>
      <c r="D12" s="12" t="s">
        <v>148</v>
      </c>
      <c r="E12" s="22" t="s">
        <v>370</v>
      </c>
      <c r="F12" s="24" t="s">
        <v>167</v>
      </c>
      <c r="G12" s="11"/>
      <c r="H12" s="11"/>
      <c r="I12" s="11"/>
      <c r="J12" s="11"/>
      <c r="K12" s="11"/>
      <c r="L12" s="19"/>
      <c r="M12" s="19"/>
      <c r="N12" s="19"/>
      <c r="O12" s="19"/>
      <c r="P12" s="20">
        <f>WRFIM.Waste</f>
        <v>0</v>
      </c>
      <c r="Q12" s="11"/>
      <c r="R12" s="11"/>
      <c r="S12" s="11"/>
      <c r="T12" s="11"/>
      <c r="U12" s="11"/>
      <c r="V12" s="11"/>
      <c r="W12" s="11"/>
      <c r="X12" s="11"/>
    </row>
    <row r="13" spans="1:24" ht="12.75">
      <c r="A13" s="11"/>
      <c r="B13" s="11"/>
      <c r="C13" s="11"/>
      <c r="D13" s="11"/>
      <c r="E13" s="11"/>
      <c r="G13" s="11"/>
      <c r="H13" s="11"/>
      <c r="I13" s="11"/>
      <c r="J13" s="11"/>
      <c r="K13" s="11"/>
      <c r="L13" s="11"/>
      <c r="M13" s="11"/>
      <c r="N13" s="11"/>
      <c r="O13" s="11"/>
      <c r="P13" s="20"/>
      <c r="Q13" s="11"/>
      <c r="R13" s="11"/>
      <c r="S13" s="11"/>
      <c r="T13" s="11"/>
      <c r="U13" s="11"/>
      <c r="V13" s="11"/>
      <c r="W13" s="11"/>
      <c r="X13" s="11"/>
    </row>
    <row r="14" spans="1:24" ht="13.15">
      <c r="A14" s="11"/>
      <c r="B14" s="11"/>
      <c r="C14" s="11"/>
      <c r="D14" s="12" t="s">
        <v>148</v>
      </c>
      <c r="E14" s="176" t="s">
        <v>371</v>
      </c>
      <c r="F14" s="24" t="s">
        <v>167</v>
      </c>
      <c r="G14" s="11"/>
      <c r="H14" s="11"/>
      <c r="I14" s="11"/>
      <c r="J14" s="11"/>
      <c r="K14" s="11"/>
      <c r="L14" s="19"/>
      <c r="M14" s="19"/>
      <c r="N14" s="19"/>
      <c r="O14" s="19"/>
      <c r="P14" s="147">
        <f>'WRFIM - Dmmy'!WRFIM.Dmmy</f>
        <v>0</v>
      </c>
      <c r="Q14" s="11"/>
      <c r="R14" s="11"/>
      <c r="S14" s="11"/>
      <c r="T14" s="11"/>
      <c r="U14" s="11"/>
      <c r="V14" s="11"/>
      <c r="W14" s="11"/>
      <c r="X14" s="11"/>
    </row>
    <row r="15" spans="1:24" ht="13.15" thickBot="1">
      <c r="A15" s="11"/>
      <c r="B15" s="11"/>
      <c r="C15" s="11"/>
      <c r="D15" s="11"/>
      <c r="E15" s="11"/>
      <c r="G15" s="11"/>
      <c r="H15" s="11"/>
      <c r="I15" s="11"/>
      <c r="J15" s="11"/>
      <c r="K15" s="11"/>
      <c r="L15" s="11"/>
      <c r="M15" s="11"/>
      <c r="N15" s="11"/>
      <c r="O15" s="11"/>
      <c r="P15" s="11"/>
      <c r="Q15" s="11"/>
      <c r="R15" s="11"/>
      <c r="S15" s="11"/>
      <c r="T15" s="11"/>
      <c r="U15" s="11"/>
      <c r="V15" s="11"/>
      <c r="W15" s="11"/>
      <c r="X15" s="11"/>
    </row>
    <row r="16" spans="1:24" ht="13.5" thickBot="1">
      <c r="A16" s="6" t="s">
        <v>200</v>
      </c>
      <c r="B16" s="7"/>
      <c r="C16" s="7"/>
      <c r="D16" s="7"/>
      <c r="E16" s="7"/>
      <c r="F16" s="25"/>
      <c r="G16" s="7"/>
      <c r="H16" s="7"/>
      <c r="I16" s="7"/>
      <c r="J16" s="7"/>
      <c r="K16" s="7"/>
      <c r="L16" s="7"/>
      <c r="M16" s="7"/>
      <c r="N16" s="7"/>
      <c r="O16" s="7"/>
      <c r="P16" s="7"/>
      <c r="Q16" s="7"/>
      <c r="R16" s="7"/>
      <c r="S16" s="7"/>
      <c r="T16" s="7"/>
      <c r="U16" s="7"/>
      <c r="V16" s="7"/>
      <c r="W16" s="11"/>
      <c r="X16" s="11"/>
    </row>
    <row r="17" spans="1:24" ht="12.75">
      <c r="A17" s="11"/>
      <c r="B17" s="11"/>
      <c r="C17" s="11"/>
      <c r="D17" s="11"/>
      <c r="E17" s="11"/>
      <c r="G17" s="11"/>
      <c r="H17" s="11"/>
      <c r="I17" s="11"/>
      <c r="J17" s="11"/>
      <c r="K17" s="11"/>
      <c r="L17" s="11"/>
      <c r="M17" s="11"/>
      <c r="N17" s="11"/>
      <c r="O17" s="11"/>
      <c r="P17" s="11"/>
      <c r="Q17" s="11"/>
      <c r="R17" s="11"/>
      <c r="S17" s="11"/>
      <c r="T17" s="11"/>
      <c r="U17" s="11"/>
      <c r="V17" s="11"/>
      <c r="W17" s="11"/>
      <c r="X17" s="11"/>
    </row>
    <row r="18" spans="1:24" ht="12.75" hidden="1" customHeight="1">
      <c r="A18" s="11"/>
      <c r="B18" s="11"/>
      <c r="C18" s="11"/>
      <c r="D18" s="11"/>
      <c r="E18" s="11"/>
      <c r="G18" s="11"/>
      <c r="H18" s="11"/>
      <c r="I18" s="11"/>
      <c r="J18" s="11"/>
      <c r="K18" s="11"/>
      <c r="L18" s="11"/>
      <c r="M18" s="11"/>
      <c r="N18" s="11"/>
      <c r="O18" s="11"/>
      <c r="P18" s="11"/>
      <c r="Q18" s="11"/>
      <c r="R18" s="11"/>
      <c r="S18" s="11"/>
      <c r="T18" s="11"/>
      <c r="U18" s="11"/>
      <c r="V18" s="11"/>
      <c r="W18" s="11"/>
      <c r="X18" s="11"/>
    </row>
    <row r="19" spans="1:24" ht="12.75" hidden="1" customHeight="1">
      <c r="A19" s="11"/>
      <c r="B19" s="11"/>
      <c r="C19" s="11"/>
      <c r="D19" s="11"/>
      <c r="E19" s="11"/>
      <c r="G19" s="11"/>
      <c r="H19" s="11"/>
      <c r="I19" s="11"/>
      <c r="J19" s="11"/>
      <c r="K19" s="11"/>
      <c r="L19" s="11"/>
      <c r="M19" s="11"/>
      <c r="N19" s="11"/>
      <c r="O19" s="11"/>
      <c r="P19" s="11"/>
      <c r="Q19" s="11"/>
      <c r="R19" s="11"/>
      <c r="S19" s="11"/>
      <c r="T19" s="11"/>
      <c r="U19" s="11"/>
      <c r="V19" s="11"/>
      <c r="W19" s="11"/>
      <c r="X19" s="11"/>
    </row>
    <row r="20" spans="1:24" ht="12.75" hidden="1" customHeight="1">
      <c r="A20" s="11"/>
      <c r="B20" s="11"/>
      <c r="C20" s="11"/>
      <c r="D20" s="11"/>
      <c r="E20" s="11"/>
      <c r="G20" s="11"/>
      <c r="H20" s="11"/>
      <c r="I20" s="11"/>
      <c r="J20" s="11"/>
      <c r="K20" s="11"/>
      <c r="L20" s="11"/>
      <c r="M20" s="11"/>
      <c r="N20" s="11"/>
      <c r="O20" s="11"/>
      <c r="P20" s="11"/>
      <c r="Q20" s="11"/>
      <c r="R20" s="11"/>
      <c r="S20" s="11"/>
      <c r="T20" s="11"/>
      <c r="U20" s="11"/>
      <c r="V20" s="11"/>
      <c r="W20" s="11"/>
      <c r="X20" s="11"/>
    </row>
    <row r="21" spans="1:24" ht="12.75" hidden="1" customHeight="1">
      <c r="A21" s="11"/>
      <c r="B21" s="11"/>
      <c r="C21" s="11"/>
      <c r="D21" s="11"/>
      <c r="E21" s="11"/>
      <c r="G21" s="11"/>
      <c r="H21" s="11"/>
      <c r="I21" s="11"/>
      <c r="J21" s="11"/>
      <c r="K21" s="11"/>
      <c r="L21" s="11"/>
      <c r="M21" s="11"/>
      <c r="N21" s="11"/>
      <c r="O21" s="11"/>
      <c r="P21" s="11"/>
      <c r="Q21" s="11"/>
      <c r="R21" s="11"/>
      <c r="S21" s="11"/>
      <c r="T21" s="11"/>
      <c r="U21" s="11"/>
      <c r="V21" s="11"/>
      <c r="W21" s="11"/>
      <c r="X21" s="11"/>
    </row>
    <row r="22" spans="1:24" ht="12.75" hidden="1" customHeight="1">
      <c r="A22" s="11"/>
      <c r="B22" s="11"/>
      <c r="C22" s="11"/>
      <c r="D22" s="11"/>
      <c r="E22" s="11"/>
      <c r="G22" s="11"/>
      <c r="H22" s="11"/>
      <c r="I22" s="11"/>
      <c r="J22" s="11"/>
      <c r="K22" s="11"/>
      <c r="L22" s="11"/>
      <c r="M22" s="11"/>
      <c r="N22" s="11"/>
      <c r="O22" s="11"/>
      <c r="P22" s="11"/>
      <c r="Q22" s="11"/>
      <c r="R22" s="11"/>
      <c r="S22" s="11"/>
      <c r="T22" s="11"/>
      <c r="U22" s="11"/>
      <c r="V22" s="11"/>
      <c r="W22" s="11"/>
      <c r="X22" s="11"/>
    </row>
    <row r="23" spans="1:24" ht="12.75" hidden="1" customHeight="1">
      <c r="A23" s="11"/>
      <c r="B23" s="11"/>
      <c r="C23" s="11"/>
      <c r="D23" s="11"/>
      <c r="E23" s="11"/>
      <c r="G23" s="11"/>
      <c r="H23" s="11"/>
      <c r="I23" s="11"/>
      <c r="J23" s="11"/>
      <c r="K23" s="11"/>
      <c r="L23" s="11"/>
      <c r="M23" s="11"/>
      <c r="N23" s="11"/>
      <c r="O23" s="11"/>
      <c r="P23" s="11"/>
      <c r="Q23" s="11"/>
      <c r="R23" s="11"/>
      <c r="S23" s="11"/>
      <c r="T23" s="11"/>
      <c r="U23" s="11"/>
      <c r="V23" s="11"/>
      <c r="W23" s="11"/>
      <c r="X23" s="11"/>
    </row>
  </sheetData>
  <pageMargins left="0.70866141732283472" right="0.70866141732283472" top="0.74803149606299213" bottom="0.74803149606299213" header="0.31496062992125984" footer="0.31496062992125984"/>
  <pageSetup paperSize="9" scale="58" fitToHeight="0" orientation="landscape" r:id="rId1"/>
  <headerFooter>
    <oddHeader>&amp;L&amp;F&amp;CSheet: &amp;A&amp;ROFFICIAL</oddHeader>
    <oddFooter>&amp;LPrinted on &amp;D at &amp;T&amp;CPage &amp;P of &amp;N&amp;ROfwat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1"/>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3" width="2.73046875" style="2" customWidth="1"/>
    <col min="4" max="4" width="9.73046875" style="2" customWidth="1"/>
    <col min="5" max="5" width="18.265625" style="2" customWidth="1"/>
    <col min="6" max="8" width="2.73046875" style="2" customWidth="1"/>
    <col min="9" max="15" width="10" style="2" customWidth="1"/>
    <col min="16" max="18" width="10.3984375" style="2" customWidth="1"/>
    <col min="19" max="21" width="10.86328125" style="2" customWidth="1"/>
    <col min="22" max="22" width="15.86328125" style="2" customWidth="1"/>
    <col min="23" max="24" width="0" style="2" hidden="1" customWidth="1"/>
    <col min="25" max="16384" width="9.1328125" style="2" hidden="1"/>
  </cols>
  <sheetData>
    <row r="1" spans="1:22" ht="32.25">
      <c r="A1" s="122"/>
      <c r="B1" s="122"/>
      <c r="C1" s="122"/>
      <c r="D1" s="102" t="s">
        <v>372</v>
      </c>
      <c r="E1" s="102"/>
      <c r="F1" s="122"/>
      <c r="G1" s="122"/>
      <c r="H1" s="122"/>
      <c r="I1" s="122"/>
      <c r="J1" s="122"/>
      <c r="K1" s="122"/>
      <c r="L1" s="122"/>
      <c r="M1" s="122"/>
      <c r="N1" s="122"/>
      <c r="O1" s="122"/>
      <c r="P1" s="122"/>
      <c r="Q1" s="122"/>
      <c r="R1" s="122"/>
      <c r="S1" s="122"/>
      <c r="T1" s="122"/>
      <c r="U1" s="122"/>
      <c r="V1" s="122"/>
    </row>
    <row r="2" spans="1:22" ht="13.9">
      <c r="A2" s="1"/>
      <c r="B2" s="1"/>
      <c r="C2" s="1"/>
      <c r="D2" s="1"/>
      <c r="E2" s="1"/>
      <c r="F2" s="11"/>
      <c r="G2" s="11"/>
      <c r="H2" s="1"/>
      <c r="I2" s="1"/>
      <c r="J2" s="1"/>
      <c r="K2" s="1"/>
      <c r="L2" s="1"/>
      <c r="M2" s="11"/>
      <c r="N2" s="11"/>
      <c r="O2" s="1"/>
      <c r="P2" s="1"/>
      <c r="Q2" s="1"/>
      <c r="R2" s="1"/>
      <c r="S2" s="1"/>
      <c r="T2" s="1"/>
      <c r="U2" s="1"/>
      <c r="V2" s="11"/>
    </row>
    <row r="3" spans="1:22" ht="13.15">
      <c r="A3" s="11"/>
      <c r="B3" s="11"/>
      <c r="C3" s="11"/>
      <c r="D3" s="11"/>
      <c r="E3" s="11" t="s">
        <v>123</v>
      </c>
      <c r="F3" s="11"/>
      <c r="G3" s="11"/>
      <c r="H3" s="11"/>
      <c r="I3" s="104" t="s">
        <v>6</v>
      </c>
      <c r="J3" s="104" t="s">
        <v>7</v>
      </c>
      <c r="K3" s="104" t="s">
        <v>8</v>
      </c>
      <c r="L3" s="105" t="s">
        <v>9</v>
      </c>
      <c r="M3" s="105" t="s">
        <v>10</v>
      </c>
      <c r="N3" s="105" t="s">
        <v>11</v>
      </c>
      <c r="O3" s="105" t="s">
        <v>12</v>
      </c>
      <c r="P3" s="105" t="s">
        <v>13</v>
      </c>
      <c r="Q3" s="104" t="s">
        <v>373</v>
      </c>
      <c r="R3" s="104" t="s">
        <v>374</v>
      </c>
      <c r="S3" s="104" t="s">
        <v>375</v>
      </c>
      <c r="T3" s="104" t="s">
        <v>376</v>
      </c>
      <c r="U3" s="104" t="s">
        <v>377</v>
      </c>
      <c r="V3" s="8" t="s">
        <v>378</v>
      </c>
    </row>
    <row r="4" spans="1:22">
      <c r="A4" s="11"/>
      <c r="B4" s="11"/>
      <c r="C4" s="11"/>
      <c r="D4" s="11"/>
      <c r="E4" s="11"/>
      <c r="F4" s="11"/>
      <c r="G4" s="11"/>
      <c r="H4" s="11"/>
      <c r="I4" s="11"/>
      <c r="J4" s="11"/>
      <c r="K4" s="11"/>
      <c r="L4" s="11"/>
      <c r="M4" s="11"/>
      <c r="N4" s="11"/>
      <c r="O4" s="11"/>
      <c r="P4" s="11"/>
      <c r="Q4" s="11"/>
      <c r="R4" s="11"/>
      <c r="S4" s="11"/>
      <c r="T4" s="11"/>
      <c r="U4" s="11"/>
      <c r="V4" s="8"/>
    </row>
    <row r="5" spans="1:22">
      <c r="A5" s="11"/>
      <c r="B5" s="11"/>
      <c r="C5" s="11"/>
      <c r="D5" s="11"/>
      <c r="E5" s="11" t="s">
        <v>124</v>
      </c>
      <c r="F5" s="11"/>
      <c r="G5" s="11"/>
      <c r="H5" s="11"/>
      <c r="I5" s="12">
        <v>2012</v>
      </c>
      <c r="J5" s="12">
        <v>2013</v>
      </c>
      <c r="K5" s="12">
        <v>2014</v>
      </c>
      <c r="L5" s="12">
        <v>2015</v>
      </c>
      <c r="M5" s="12">
        <v>2016</v>
      </c>
      <c r="N5" s="12">
        <v>2017</v>
      </c>
      <c r="O5" s="12">
        <v>2018</v>
      </c>
      <c r="P5" s="12">
        <v>2019</v>
      </c>
      <c r="Q5" s="12">
        <v>2020</v>
      </c>
      <c r="R5" s="12">
        <v>2021</v>
      </c>
      <c r="S5" s="12">
        <v>2022</v>
      </c>
      <c r="T5" s="12">
        <v>2023</v>
      </c>
      <c r="U5" s="12">
        <v>2024</v>
      </c>
      <c r="V5" s="8" t="s">
        <v>379</v>
      </c>
    </row>
    <row r="6" spans="1:22" ht="13.15">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row>
    <row r="7" spans="1:22">
      <c r="A7" s="11"/>
      <c r="B7" s="11"/>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ht="13.15" thickBot="1">
      <c r="A9" s="11"/>
      <c r="B9" s="11"/>
      <c r="C9" s="11"/>
      <c r="D9" s="11"/>
      <c r="E9" s="11"/>
      <c r="F9" s="11"/>
      <c r="G9" s="11"/>
      <c r="H9" s="11"/>
      <c r="I9" s="11"/>
      <c r="J9" s="11"/>
      <c r="K9" s="11"/>
      <c r="L9" s="11"/>
      <c r="M9" s="11"/>
      <c r="N9" s="11"/>
      <c r="O9" s="11"/>
      <c r="P9" s="11"/>
      <c r="Q9" s="11"/>
      <c r="R9" s="11"/>
      <c r="S9" s="11"/>
      <c r="T9" s="11"/>
      <c r="U9" s="11"/>
      <c r="V9" s="11"/>
    </row>
    <row r="10" spans="1:22" ht="13.5" thickBot="1">
      <c r="A10" s="6" t="s">
        <v>200</v>
      </c>
      <c r="B10" s="7"/>
      <c r="C10" s="7"/>
      <c r="D10" s="7"/>
      <c r="E10" s="7"/>
      <c r="F10" s="7"/>
      <c r="G10" s="7"/>
      <c r="H10" s="7"/>
      <c r="I10" s="7"/>
      <c r="J10" s="7"/>
      <c r="K10" s="7"/>
      <c r="L10" s="7"/>
      <c r="M10" s="7"/>
      <c r="N10" s="7"/>
      <c r="O10" s="7"/>
      <c r="P10" s="7"/>
      <c r="Q10" s="7"/>
      <c r="R10" s="7"/>
      <c r="S10" s="7"/>
      <c r="T10" s="7"/>
      <c r="U10" s="7"/>
      <c r="V10" s="7"/>
    </row>
    <row r="11" spans="1:22">
      <c r="A11" s="11"/>
      <c r="B11" s="11"/>
      <c r="C11" s="11"/>
      <c r="D11" s="11"/>
      <c r="E11" s="11"/>
      <c r="F11" s="11"/>
      <c r="G11" s="11"/>
      <c r="H11" s="11"/>
      <c r="I11" s="11"/>
      <c r="J11" s="11"/>
      <c r="K11" s="11"/>
      <c r="L11" s="11"/>
      <c r="M11" s="11"/>
      <c r="N11" s="11"/>
      <c r="O11" s="11"/>
      <c r="P11" s="11"/>
      <c r="Q11" s="11"/>
      <c r="R11" s="11"/>
      <c r="S11" s="11"/>
      <c r="T11" s="11"/>
      <c r="U11" s="11"/>
      <c r="V11" s="11"/>
    </row>
  </sheetData>
  <pageMargins left="0.70866141732283472" right="0.70866141732283472" top="0.74803149606299213" bottom="0.74803149606299213" header="0.31496062992125984" footer="0.31496062992125984"/>
  <pageSetup paperSize="9" scale="69"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zoomScale="80" zoomScaleNormal="80" workbookViewId="0">
      <pane xSplit="5" ySplit="2" topLeftCell="F3" activePane="bottomRight" state="frozen"/>
      <selection pane="topRight"/>
      <selection pane="bottomLeft"/>
      <selection pane="bottomRight"/>
    </sheetView>
  </sheetViews>
  <sheetFormatPr defaultColWidth="9.73046875" defaultRowHeight="12.75"/>
  <cols>
    <col min="1" max="1" width="8.3984375" bestFit="1" customWidth="1"/>
    <col min="2" max="2" width="20.265625" bestFit="1" customWidth="1"/>
    <col min="3" max="3" width="96.73046875" bestFit="1" customWidth="1"/>
    <col min="4" max="4" width="7.73046875" bestFit="1" customWidth="1"/>
    <col min="5" max="5" width="17.73046875" bestFit="1" customWidth="1"/>
    <col min="6" max="15" width="8.3984375" bestFit="1" customWidth="1"/>
    <col min="16" max="16" width="11.73046875" bestFit="1" customWidth="1"/>
  </cols>
  <sheetData>
    <row r="1" spans="1:16" ht="13.15" thickBot="1"/>
    <row r="2" spans="1:16" ht="40.9" thickBot="1">
      <c r="A2" t="s">
        <v>0</v>
      </c>
      <c r="B2" t="s">
        <v>1</v>
      </c>
      <c r="C2" t="s">
        <v>2</v>
      </c>
      <c r="D2" t="s">
        <v>3</v>
      </c>
      <c r="E2" t="s">
        <v>4</v>
      </c>
      <c r="F2" t="s">
        <v>5</v>
      </c>
      <c r="G2" t="s">
        <v>6</v>
      </c>
      <c r="H2" t="s">
        <v>7</v>
      </c>
      <c r="I2" t="s">
        <v>8</v>
      </c>
      <c r="J2" t="s">
        <v>9</v>
      </c>
      <c r="K2" t="s">
        <v>10</v>
      </c>
      <c r="L2" t="s">
        <v>11</v>
      </c>
      <c r="M2" t="s">
        <v>12</v>
      </c>
      <c r="N2" t="s">
        <v>13</v>
      </c>
      <c r="O2" t="s">
        <v>14</v>
      </c>
      <c r="P2" s="187" t="s">
        <v>548</v>
      </c>
    </row>
    <row r="4" spans="1:16">
      <c r="A4" t="str">
        <f>F_Inputs!A4</f>
        <v>AFW</v>
      </c>
      <c r="B4" t="s">
        <v>426</v>
      </c>
      <c r="C4" t="s">
        <v>427</v>
      </c>
      <c r="D4" t="s">
        <v>15</v>
      </c>
      <c r="E4" t="s">
        <v>16</v>
      </c>
      <c r="F4" s="129"/>
      <c r="G4" s="129"/>
      <c r="H4" s="129"/>
      <c r="I4" s="129"/>
      <c r="J4" s="129"/>
      <c r="K4" s="129"/>
      <c r="L4" s="129"/>
      <c r="M4" s="129"/>
      <c r="N4" s="129"/>
      <c r="O4" s="168"/>
    </row>
    <row r="5" spans="1:16">
      <c r="A5" t="str">
        <f>F_Inputs!A5</f>
        <v>AFW</v>
      </c>
      <c r="B5" t="s">
        <v>17</v>
      </c>
      <c r="C5" t="s">
        <v>428</v>
      </c>
      <c r="D5" t="s">
        <v>18</v>
      </c>
      <c r="E5" t="s">
        <v>16</v>
      </c>
      <c r="F5" s="129"/>
      <c r="G5" s="129"/>
      <c r="H5" s="129"/>
      <c r="I5" s="129"/>
      <c r="J5" s="129"/>
      <c r="K5" s="129"/>
      <c r="L5" s="129"/>
      <c r="M5" s="129"/>
      <c r="N5" s="129"/>
      <c r="O5" s="168"/>
    </row>
    <row r="6" spans="1:16">
      <c r="A6" t="str">
        <f>F_Inputs!A6</f>
        <v>AFW</v>
      </c>
      <c r="B6" t="s">
        <v>19</v>
      </c>
      <c r="C6" t="s">
        <v>429</v>
      </c>
      <c r="D6" t="s">
        <v>20</v>
      </c>
      <c r="E6" t="s">
        <v>16</v>
      </c>
      <c r="F6" s="130"/>
      <c r="G6" s="130"/>
      <c r="H6" s="130"/>
      <c r="I6" s="130"/>
      <c r="J6" s="130"/>
      <c r="K6" s="130"/>
      <c r="L6" s="130"/>
      <c r="M6" s="130"/>
      <c r="N6" s="130"/>
      <c r="O6" s="169"/>
    </row>
    <row r="7" spans="1:16">
      <c r="A7" t="str">
        <f>F_Inputs!A7</f>
        <v>AFW</v>
      </c>
      <c r="B7" t="s">
        <v>21</v>
      </c>
      <c r="C7" t="s">
        <v>430</v>
      </c>
      <c r="D7" t="s">
        <v>20</v>
      </c>
      <c r="E7" t="s">
        <v>16</v>
      </c>
      <c r="F7" s="130"/>
      <c r="G7" s="130"/>
      <c r="H7" s="130"/>
      <c r="I7" s="130"/>
      <c r="J7" s="130"/>
      <c r="K7" s="130"/>
      <c r="L7" s="130"/>
      <c r="M7" s="130"/>
      <c r="N7" s="130"/>
      <c r="O7" s="169"/>
    </row>
    <row r="8" spans="1:16">
      <c r="A8" t="str">
        <f>F_Inputs!A8</f>
        <v>AFW</v>
      </c>
      <c r="B8" t="s">
        <v>22</v>
      </c>
      <c r="C8" t="s">
        <v>431</v>
      </c>
      <c r="D8" t="s">
        <v>20</v>
      </c>
      <c r="E8" t="s">
        <v>16</v>
      </c>
      <c r="F8" s="130"/>
      <c r="G8" s="130"/>
      <c r="H8" s="130"/>
      <c r="I8" s="130"/>
      <c r="J8" s="130"/>
      <c r="K8" s="130"/>
      <c r="L8" s="130"/>
      <c r="M8" s="130"/>
      <c r="N8" s="130"/>
      <c r="O8" s="169"/>
    </row>
    <row r="9" spans="1:16">
      <c r="A9" t="str">
        <f>F_Inputs!A9</f>
        <v>AFW</v>
      </c>
      <c r="B9" t="s">
        <v>23</v>
      </c>
      <c r="C9" t="s">
        <v>432</v>
      </c>
      <c r="D9" t="s">
        <v>20</v>
      </c>
      <c r="E9" t="s">
        <v>16</v>
      </c>
      <c r="F9" s="130"/>
      <c r="G9" s="130"/>
      <c r="H9" s="130"/>
      <c r="I9" s="130"/>
      <c r="J9" s="130"/>
      <c r="K9" s="130"/>
      <c r="L9" s="130"/>
      <c r="M9" s="130"/>
      <c r="N9" s="130"/>
      <c r="O9" s="169"/>
    </row>
    <row r="10" spans="1:16">
      <c r="A10" t="str">
        <f>F_Inputs!A10</f>
        <v>AFW</v>
      </c>
      <c r="B10" t="s">
        <v>433</v>
      </c>
      <c r="C10" t="s">
        <v>432</v>
      </c>
      <c r="D10" t="s">
        <v>20</v>
      </c>
      <c r="E10" t="s">
        <v>16</v>
      </c>
      <c r="F10" s="130"/>
      <c r="G10" s="130"/>
      <c r="H10" s="130"/>
      <c r="I10" s="130"/>
      <c r="J10" s="130"/>
      <c r="K10" s="130"/>
      <c r="L10" s="130"/>
      <c r="M10" s="130"/>
      <c r="N10" s="130"/>
      <c r="O10" s="169"/>
    </row>
    <row r="11" spans="1:16">
      <c r="A11" t="str">
        <f>F_Inputs!A11</f>
        <v>AFW</v>
      </c>
      <c r="B11" t="s">
        <v>434</v>
      </c>
      <c r="C11" t="s">
        <v>432</v>
      </c>
      <c r="D11" t="s">
        <v>20</v>
      </c>
      <c r="E11" t="s">
        <v>16</v>
      </c>
      <c r="F11" s="130"/>
      <c r="G11" s="130"/>
      <c r="H11" s="130"/>
      <c r="I11" s="130"/>
      <c r="J11" s="130"/>
      <c r="K11" s="130"/>
      <c r="L11" s="130"/>
      <c r="M11" s="130"/>
      <c r="N11" s="130"/>
      <c r="O11" s="169"/>
    </row>
    <row r="12" spans="1:16">
      <c r="A12" t="str">
        <f>F_Inputs!A12</f>
        <v>AFW</v>
      </c>
      <c r="B12" t="s">
        <v>24</v>
      </c>
      <c r="C12" t="s">
        <v>435</v>
      </c>
      <c r="D12" t="s">
        <v>20</v>
      </c>
      <c r="E12" t="s">
        <v>16</v>
      </c>
      <c r="F12" s="130"/>
      <c r="G12" s="130"/>
      <c r="H12" s="130"/>
      <c r="I12" s="130"/>
      <c r="J12" s="130"/>
      <c r="K12" s="130"/>
      <c r="L12" s="130"/>
      <c r="M12" s="130"/>
      <c r="N12" s="130"/>
      <c r="O12" s="169"/>
    </row>
    <row r="13" spans="1:16">
      <c r="A13" t="str">
        <f>F_Inputs!A13</f>
        <v>AFW</v>
      </c>
      <c r="B13" t="s">
        <v>25</v>
      </c>
      <c r="C13" t="s">
        <v>436</v>
      </c>
      <c r="D13" t="s">
        <v>26</v>
      </c>
      <c r="E13" t="s">
        <v>16</v>
      </c>
      <c r="F13" s="131"/>
      <c r="G13" s="131"/>
      <c r="H13" s="131"/>
      <c r="I13" s="170"/>
      <c r="J13" s="131"/>
      <c r="K13" s="131"/>
      <c r="L13" s="131"/>
      <c r="M13" s="131"/>
      <c r="N13" s="131"/>
      <c r="O13" s="131"/>
    </row>
    <row r="14" spans="1:16">
      <c r="A14" t="str">
        <f>F_Inputs!A14</f>
        <v>AFW</v>
      </c>
      <c r="B14" t="s">
        <v>27</v>
      </c>
      <c r="C14" t="s">
        <v>437</v>
      </c>
      <c r="D14" t="s">
        <v>26</v>
      </c>
      <c r="E14" t="s">
        <v>16</v>
      </c>
      <c r="F14" s="131"/>
      <c r="G14" s="131"/>
      <c r="H14" s="131"/>
      <c r="I14" s="170"/>
      <c r="J14" s="131"/>
      <c r="K14" s="131"/>
      <c r="L14" s="131"/>
      <c r="M14" s="131"/>
      <c r="N14" s="131"/>
      <c r="O14" s="131"/>
    </row>
    <row r="15" spans="1:16">
      <c r="A15" t="str">
        <f>F_Inputs!A15</f>
        <v>AFW</v>
      </c>
      <c r="B15" t="s">
        <v>28</v>
      </c>
      <c r="C15" t="s">
        <v>437</v>
      </c>
      <c r="D15" t="s">
        <v>26</v>
      </c>
      <c r="E15" t="s">
        <v>16</v>
      </c>
      <c r="F15" s="131"/>
      <c r="G15" s="131"/>
      <c r="H15" s="131"/>
      <c r="I15" s="170"/>
      <c r="J15" s="131"/>
      <c r="K15" s="131"/>
      <c r="L15" s="131"/>
      <c r="M15" s="131"/>
      <c r="N15" s="131"/>
      <c r="O15" s="131"/>
    </row>
    <row r="16" spans="1:16">
      <c r="A16" t="str">
        <f>F_Inputs!A16</f>
        <v>AFW</v>
      </c>
      <c r="B16" t="s">
        <v>29</v>
      </c>
      <c r="C16" t="s">
        <v>438</v>
      </c>
      <c r="D16" t="s">
        <v>439</v>
      </c>
      <c r="E16" t="s">
        <v>16</v>
      </c>
      <c r="F16" s="132"/>
      <c r="G16" s="132"/>
      <c r="H16" s="132"/>
      <c r="I16" s="132"/>
      <c r="J16" s="171"/>
      <c r="K16" s="171"/>
      <c r="L16" s="171"/>
      <c r="M16" s="171"/>
      <c r="N16" s="171"/>
      <c r="O16" s="132"/>
    </row>
    <row r="17" spans="1:16">
      <c r="A17" t="str">
        <f>F_Inputs!A17</f>
        <v>AFW</v>
      </c>
      <c r="B17" t="s">
        <v>30</v>
      </c>
      <c r="C17" t="s">
        <v>440</v>
      </c>
      <c r="D17" t="s">
        <v>439</v>
      </c>
      <c r="E17" t="s">
        <v>16</v>
      </c>
      <c r="F17" s="132"/>
      <c r="G17" s="132"/>
      <c r="H17" s="132"/>
      <c r="I17" s="132"/>
      <c r="J17" s="171"/>
      <c r="K17" s="171"/>
      <c r="L17" s="171"/>
      <c r="M17" s="171"/>
      <c r="N17" s="171"/>
      <c r="O17" s="132"/>
    </row>
    <row r="18" spans="1:16">
      <c r="A18" t="str">
        <f>F_Inputs!A18</f>
        <v>AFW</v>
      </c>
      <c r="B18" t="s">
        <v>31</v>
      </c>
      <c r="C18" t="s">
        <v>440</v>
      </c>
      <c r="D18" t="s">
        <v>439</v>
      </c>
      <c r="E18" t="s">
        <v>16</v>
      </c>
      <c r="F18" s="132"/>
      <c r="G18" s="132"/>
      <c r="H18" s="132"/>
      <c r="I18" s="132"/>
      <c r="J18" s="171"/>
      <c r="K18" s="171"/>
      <c r="L18" s="171"/>
      <c r="M18" s="171"/>
      <c r="N18" s="171"/>
      <c r="O18" s="132"/>
    </row>
    <row r="19" spans="1:16">
      <c r="A19" t="str">
        <f>F_Inputs!A19</f>
        <v>AFW</v>
      </c>
      <c r="B19" t="s">
        <v>441</v>
      </c>
      <c r="C19" t="s">
        <v>442</v>
      </c>
      <c r="D19" t="s">
        <v>26</v>
      </c>
      <c r="E19" t="s">
        <v>16</v>
      </c>
      <c r="F19" s="131"/>
      <c r="G19" s="131"/>
      <c r="H19" s="131"/>
      <c r="I19" s="170"/>
      <c r="J19" s="170"/>
      <c r="K19" s="170"/>
      <c r="L19" s="170"/>
      <c r="M19" s="170"/>
      <c r="N19" s="170"/>
      <c r="O19" s="131"/>
    </row>
    <row r="20" spans="1:16">
      <c r="A20" t="str">
        <f>F_Inputs!A20</f>
        <v>AFW</v>
      </c>
      <c r="B20" t="s">
        <v>443</v>
      </c>
      <c r="C20" t="s">
        <v>444</v>
      </c>
      <c r="D20" t="s">
        <v>26</v>
      </c>
      <c r="E20" t="s">
        <v>16</v>
      </c>
      <c r="F20" s="131"/>
      <c r="G20" s="131"/>
      <c r="H20" s="131"/>
      <c r="I20" s="170"/>
      <c r="J20" s="170"/>
      <c r="K20" s="170"/>
      <c r="L20" s="170"/>
      <c r="M20" s="170"/>
      <c r="N20" s="170"/>
      <c r="O20" s="131"/>
    </row>
    <row r="21" spans="1:16">
      <c r="A21" t="str">
        <f>F_Inputs!A21</f>
        <v>AFW</v>
      </c>
      <c r="B21" t="s">
        <v>445</v>
      </c>
      <c r="C21" t="s">
        <v>444</v>
      </c>
      <c r="D21" t="s">
        <v>26</v>
      </c>
      <c r="E21" t="s">
        <v>16</v>
      </c>
      <c r="F21" s="131"/>
      <c r="G21" s="131"/>
      <c r="H21" s="131"/>
      <c r="I21" s="170"/>
      <c r="J21" s="170"/>
      <c r="K21" s="170"/>
      <c r="L21" s="170"/>
      <c r="M21" s="170"/>
      <c r="N21" s="170"/>
      <c r="O21" s="131"/>
    </row>
    <row r="22" spans="1:16">
      <c r="A22" t="str">
        <f>F_Inputs!A22</f>
        <v>AFW</v>
      </c>
      <c r="B22" t="s">
        <v>32</v>
      </c>
      <c r="C22" t="s">
        <v>446</v>
      </c>
      <c r="D22" t="s">
        <v>26</v>
      </c>
      <c r="E22" t="s">
        <v>16</v>
      </c>
      <c r="F22" s="131"/>
      <c r="G22" s="131"/>
      <c r="H22" s="131"/>
      <c r="I22" s="170"/>
      <c r="J22" s="131"/>
      <c r="K22" s="131"/>
      <c r="L22" s="131"/>
      <c r="M22" s="131"/>
      <c r="N22" s="131"/>
      <c r="O22" s="131"/>
    </row>
    <row r="23" spans="1:16">
      <c r="A23" t="str">
        <f>F_Inputs!A23</f>
        <v>AFW</v>
      </c>
      <c r="B23" t="s">
        <v>33</v>
      </c>
      <c r="C23" t="s">
        <v>447</v>
      </c>
      <c r="D23" t="s">
        <v>26</v>
      </c>
      <c r="E23" t="s">
        <v>16</v>
      </c>
      <c r="F23" s="131"/>
      <c r="G23" s="131"/>
      <c r="H23" s="131"/>
      <c r="I23" s="170"/>
      <c r="J23" s="131"/>
      <c r="K23" s="131"/>
      <c r="L23" s="131"/>
      <c r="M23" s="131"/>
      <c r="N23" s="131"/>
      <c r="O23" s="131"/>
    </row>
    <row r="24" spans="1:16">
      <c r="A24" t="str">
        <f>F_Inputs!A24</f>
        <v>AFW</v>
      </c>
      <c r="B24" t="s">
        <v>34</v>
      </c>
      <c r="C24" t="s">
        <v>448</v>
      </c>
      <c r="D24" t="s">
        <v>20</v>
      </c>
      <c r="E24" t="s">
        <v>16</v>
      </c>
      <c r="F24" s="130"/>
      <c r="G24" s="130"/>
      <c r="H24" s="130"/>
      <c r="I24" s="130"/>
      <c r="J24" s="130"/>
      <c r="K24" s="130"/>
      <c r="L24" s="169"/>
      <c r="M24" s="169"/>
      <c r="N24" s="169"/>
      <c r="O24" s="130"/>
    </row>
    <row r="25" spans="1:16">
      <c r="A25" t="str">
        <f>F_Inputs!A25</f>
        <v>AFW</v>
      </c>
      <c r="B25" t="s">
        <v>35</v>
      </c>
      <c r="C25" t="s">
        <v>449</v>
      </c>
      <c r="D25" t="s">
        <v>20</v>
      </c>
      <c r="E25" t="s">
        <v>16</v>
      </c>
      <c r="F25" s="130"/>
      <c r="G25" s="130"/>
      <c r="H25" s="130"/>
      <c r="I25" s="130"/>
      <c r="J25" s="130"/>
      <c r="K25" s="130"/>
      <c r="L25" s="169"/>
      <c r="M25" s="169"/>
      <c r="N25" s="169"/>
      <c r="O25" s="130"/>
    </row>
    <row r="26" spans="1:16">
      <c r="A26" t="str">
        <f>F_Inputs!A26</f>
        <v>AFW</v>
      </c>
      <c r="B26" t="s">
        <v>450</v>
      </c>
      <c r="C26" t="s">
        <v>451</v>
      </c>
      <c r="D26" t="s">
        <v>26</v>
      </c>
      <c r="E26" t="s">
        <v>16</v>
      </c>
      <c r="F26" s="131"/>
      <c r="G26" s="131"/>
      <c r="H26" s="131"/>
      <c r="I26" s="131"/>
      <c r="J26" s="170"/>
      <c r="K26" s="170"/>
      <c r="L26" s="170"/>
      <c r="M26" s="170"/>
      <c r="N26" s="170"/>
      <c r="O26" s="131"/>
    </row>
    <row r="27" spans="1:16">
      <c r="A27" t="str">
        <f>F_Inputs!A27</f>
        <v>AFW</v>
      </c>
      <c r="B27" t="s">
        <v>452</v>
      </c>
      <c r="C27" t="s">
        <v>453</v>
      </c>
      <c r="D27" t="s">
        <v>26</v>
      </c>
      <c r="E27" t="s">
        <v>16</v>
      </c>
      <c r="F27" s="131"/>
      <c r="G27" s="131"/>
      <c r="H27" s="131"/>
      <c r="I27" s="131"/>
      <c r="J27" s="170"/>
      <c r="K27" s="170"/>
      <c r="L27" s="170"/>
      <c r="M27" s="170"/>
      <c r="N27" s="170"/>
      <c r="O27" s="131"/>
    </row>
    <row r="28" spans="1:16">
      <c r="A28" t="str">
        <f>F_Inputs!A28</f>
        <v>AFW</v>
      </c>
      <c r="B28" t="s">
        <v>454</v>
      </c>
      <c r="C28" t="s">
        <v>455</v>
      </c>
      <c r="D28" t="s">
        <v>26</v>
      </c>
      <c r="E28" t="s">
        <v>16</v>
      </c>
      <c r="F28" s="131"/>
      <c r="G28" s="131"/>
      <c r="H28" s="131"/>
      <c r="I28" s="131"/>
      <c r="J28" s="170"/>
      <c r="K28" s="170"/>
      <c r="L28" s="170"/>
      <c r="M28" s="170"/>
      <c r="N28" s="170"/>
      <c r="O28" s="131"/>
    </row>
    <row r="29" spans="1:16">
      <c r="A29" t="str">
        <f>F_Inputs!A29</f>
        <v>AFW</v>
      </c>
      <c r="B29" t="s">
        <v>456</v>
      </c>
      <c r="C29" t="s">
        <v>457</v>
      </c>
      <c r="D29" t="s">
        <v>26</v>
      </c>
      <c r="E29" t="s">
        <v>16</v>
      </c>
      <c r="F29" s="131"/>
      <c r="G29" s="131"/>
      <c r="H29" s="131"/>
      <c r="I29" s="131"/>
      <c r="J29" s="170"/>
      <c r="K29" s="170"/>
      <c r="L29" s="170"/>
      <c r="M29" s="170"/>
      <c r="N29" s="170"/>
      <c r="O29" s="131"/>
    </row>
    <row r="30" spans="1:16">
      <c r="A30" t="str">
        <f>F_Inputs!A30</f>
        <v>AFW</v>
      </c>
      <c r="B30" t="s">
        <v>458</v>
      </c>
      <c r="C30" t="s">
        <v>459</v>
      </c>
      <c r="D30" t="s">
        <v>26</v>
      </c>
      <c r="E30" t="s">
        <v>16</v>
      </c>
      <c r="F30" s="131"/>
      <c r="G30" s="131"/>
      <c r="H30" s="131"/>
      <c r="I30" s="131"/>
      <c r="J30" s="170">
        <v>-0.54542500000000005</v>
      </c>
      <c r="K30" s="170">
        <v>-2.6506810000000001</v>
      </c>
      <c r="L30" s="170">
        <v>-2.8120829999999999</v>
      </c>
      <c r="M30" s="170">
        <v>-2.4009930000000002</v>
      </c>
      <c r="N30" s="170">
        <v>-2.4221699999999999</v>
      </c>
      <c r="O30" s="131"/>
      <c r="P30" t="s">
        <v>562</v>
      </c>
    </row>
    <row r="31" spans="1:16">
      <c r="A31" t="str">
        <f>F_Inputs!A31</f>
        <v>AFW</v>
      </c>
      <c r="B31" t="s">
        <v>460</v>
      </c>
      <c r="C31" t="s">
        <v>461</v>
      </c>
      <c r="D31" t="s">
        <v>26</v>
      </c>
      <c r="E31" t="s">
        <v>16</v>
      </c>
      <c r="F31" s="131"/>
      <c r="G31" s="131"/>
      <c r="H31" s="131"/>
      <c r="I31" s="131"/>
      <c r="J31" s="170"/>
      <c r="K31" s="170"/>
      <c r="L31" s="170"/>
      <c r="M31" s="170"/>
      <c r="N31" s="170"/>
      <c r="O31" s="131"/>
    </row>
    <row r="32" spans="1:16">
      <c r="A32" t="str">
        <f>F_Inputs!A32</f>
        <v>AFW</v>
      </c>
      <c r="B32" t="s">
        <v>462</v>
      </c>
      <c r="C32" t="s">
        <v>463</v>
      </c>
      <c r="D32" t="s">
        <v>26</v>
      </c>
      <c r="E32" t="s">
        <v>16</v>
      </c>
      <c r="F32" s="131"/>
      <c r="G32" s="131"/>
      <c r="H32" s="131"/>
      <c r="I32" s="131"/>
      <c r="J32" s="170"/>
      <c r="K32" s="170"/>
      <c r="L32" s="170"/>
      <c r="M32" s="170"/>
      <c r="N32" s="170"/>
      <c r="O32" s="131"/>
    </row>
    <row r="33" spans="1:15">
      <c r="A33" t="str">
        <f>F_Inputs!A33</f>
        <v>AFW</v>
      </c>
      <c r="B33" t="s">
        <v>464</v>
      </c>
      <c r="C33" t="s">
        <v>465</v>
      </c>
      <c r="D33" t="s">
        <v>26</v>
      </c>
      <c r="E33" t="s">
        <v>16</v>
      </c>
      <c r="F33" s="131"/>
      <c r="G33" s="131"/>
      <c r="H33" s="131"/>
      <c r="I33" s="131"/>
      <c r="J33" s="170"/>
      <c r="K33" s="170"/>
      <c r="L33" s="170"/>
      <c r="M33" s="170"/>
      <c r="N33" s="170"/>
      <c r="O33" s="131"/>
    </row>
    <row r="34" spans="1:15">
      <c r="A34" t="str">
        <f>F_Inputs!A34</f>
        <v>AFW</v>
      </c>
      <c r="B34" t="s">
        <v>466</v>
      </c>
      <c r="C34" t="s">
        <v>467</v>
      </c>
      <c r="D34" t="s">
        <v>26</v>
      </c>
      <c r="E34" t="s">
        <v>16</v>
      </c>
      <c r="F34" s="131"/>
      <c r="G34" s="131"/>
      <c r="H34" s="131"/>
      <c r="I34" s="131"/>
      <c r="J34" s="170"/>
      <c r="K34" s="170"/>
      <c r="L34" s="170"/>
      <c r="M34" s="170"/>
      <c r="N34" s="170"/>
      <c r="O34" s="131"/>
    </row>
    <row r="35" spans="1:15">
      <c r="A35" t="str">
        <f>F_Inputs!A35</f>
        <v>AFW</v>
      </c>
      <c r="B35" t="s">
        <v>468</v>
      </c>
      <c r="C35" t="s">
        <v>469</v>
      </c>
      <c r="D35" t="s">
        <v>26</v>
      </c>
      <c r="E35" t="s">
        <v>16</v>
      </c>
      <c r="F35" s="131"/>
      <c r="G35" s="131"/>
      <c r="H35" s="131"/>
      <c r="I35" s="131"/>
      <c r="J35" s="170"/>
      <c r="K35" s="170"/>
      <c r="L35" s="170"/>
      <c r="M35" s="170"/>
      <c r="N35" s="170"/>
      <c r="O35" s="131"/>
    </row>
    <row r="36" spans="1:15">
      <c r="A36" t="str">
        <f>F_Inputs!A36</f>
        <v>AFW</v>
      </c>
      <c r="B36" t="s">
        <v>470</v>
      </c>
      <c r="C36" t="s">
        <v>471</v>
      </c>
      <c r="D36" t="s">
        <v>26</v>
      </c>
      <c r="E36" t="s">
        <v>16</v>
      </c>
      <c r="F36" s="131"/>
      <c r="G36" s="131"/>
      <c r="H36" s="131"/>
      <c r="I36" s="131"/>
      <c r="J36" s="170"/>
      <c r="K36" s="170"/>
      <c r="L36" s="170"/>
      <c r="M36" s="170"/>
      <c r="N36" s="170"/>
      <c r="O36" s="131"/>
    </row>
    <row r="37" spans="1:15">
      <c r="A37" t="str">
        <f>F_Inputs!A37</f>
        <v>AFW</v>
      </c>
      <c r="B37" t="s">
        <v>472</v>
      </c>
      <c r="C37" t="s">
        <v>473</v>
      </c>
      <c r="D37" t="s">
        <v>26</v>
      </c>
      <c r="E37" t="s">
        <v>16</v>
      </c>
      <c r="F37" s="131"/>
      <c r="G37" s="131"/>
      <c r="H37" s="131"/>
      <c r="I37" s="131"/>
      <c r="J37" s="170"/>
      <c r="K37" s="170"/>
      <c r="L37" s="170"/>
      <c r="M37" s="170"/>
      <c r="N37" s="170"/>
      <c r="O37" s="131"/>
    </row>
    <row r="38" spans="1:15">
      <c r="A38" t="str">
        <f>F_Inputs!A38</f>
        <v>AFW</v>
      </c>
      <c r="B38" t="s">
        <v>474</v>
      </c>
      <c r="C38" t="s">
        <v>475</v>
      </c>
      <c r="D38" t="s">
        <v>26</v>
      </c>
      <c r="E38" t="s">
        <v>16</v>
      </c>
      <c r="F38" s="131"/>
      <c r="G38" s="131"/>
      <c r="H38" s="131"/>
      <c r="I38" s="131"/>
      <c r="J38" s="170"/>
      <c r="K38" s="170"/>
      <c r="L38" s="170"/>
      <c r="M38" s="170"/>
      <c r="N38" s="170"/>
      <c r="O38" s="131"/>
    </row>
    <row r="39" spans="1:15">
      <c r="A39" t="str">
        <f>F_Inputs!A39</f>
        <v>AFW</v>
      </c>
      <c r="B39" t="s">
        <v>476</v>
      </c>
      <c r="C39" t="s">
        <v>477</v>
      </c>
      <c r="D39" t="s">
        <v>26</v>
      </c>
      <c r="E39" t="s">
        <v>16</v>
      </c>
      <c r="F39" s="131"/>
      <c r="G39" s="131"/>
      <c r="H39" s="131"/>
      <c r="I39" s="131"/>
      <c r="J39" s="170"/>
      <c r="K39" s="170"/>
      <c r="L39" s="170"/>
      <c r="M39" s="170"/>
      <c r="N39" s="170"/>
      <c r="O39" s="131"/>
    </row>
    <row r="40" spans="1:15">
      <c r="A40" t="str">
        <f>F_Inputs!A40</f>
        <v>AFW</v>
      </c>
      <c r="B40" t="s">
        <v>478</v>
      </c>
      <c r="C40" t="s">
        <v>479</v>
      </c>
      <c r="D40" t="s">
        <v>26</v>
      </c>
      <c r="E40" t="s">
        <v>16</v>
      </c>
      <c r="F40" s="131"/>
      <c r="G40" s="131"/>
      <c r="H40" s="131"/>
      <c r="I40" s="131"/>
      <c r="J40" s="170"/>
      <c r="K40" s="170"/>
      <c r="L40" s="170"/>
      <c r="M40" s="170"/>
      <c r="N40" s="170"/>
      <c r="O40" s="131"/>
    </row>
    <row r="41" spans="1:15">
      <c r="A41" t="str">
        <f>F_Inputs!A41</f>
        <v>AFW</v>
      </c>
      <c r="B41" t="s">
        <v>480</v>
      </c>
      <c r="C41" t="s">
        <v>481</v>
      </c>
      <c r="D41" t="s">
        <v>26</v>
      </c>
      <c r="E41" t="s">
        <v>16</v>
      </c>
      <c r="F41" s="131"/>
      <c r="G41" s="131"/>
      <c r="H41" s="131"/>
      <c r="I41" s="131"/>
      <c r="J41" s="170"/>
      <c r="K41" s="170"/>
      <c r="L41" s="170"/>
      <c r="M41" s="170"/>
      <c r="N41" s="170"/>
      <c r="O41" s="131"/>
    </row>
    <row r="42" spans="1:15">
      <c r="A42" t="str">
        <f>F_Inputs!A42</f>
        <v>AFW</v>
      </c>
      <c r="B42" t="s">
        <v>482</v>
      </c>
      <c r="C42" t="s">
        <v>483</v>
      </c>
      <c r="D42" t="s">
        <v>26</v>
      </c>
      <c r="E42" t="s">
        <v>16</v>
      </c>
      <c r="F42" s="131"/>
      <c r="G42" s="131"/>
      <c r="H42" s="131"/>
      <c r="I42" s="131"/>
      <c r="J42" s="170"/>
      <c r="K42" s="170"/>
      <c r="L42" s="170"/>
      <c r="M42" s="170"/>
      <c r="N42" s="170"/>
      <c r="O42" s="131"/>
    </row>
    <row r="43" spans="1:15">
      <c r="A43" t="str">
        <f>F_Inputs!A43</f>
        <v>AFW</v>
      </c>
      <c r="B43" t="s">
        <v>484</v>
      </c>
      <c r="C43" t="s">
        <v>485</v>
      </c>
      <c r="D43" t="s">
        <v>26</v>
      </c>
      <c r="E43" t="s">
        <v>16</v>
      </c>
      <c r="F43" s="131"/>
      <c r="G43" s="131"/>
      <c r="H43" s="131"/>
      <c r="I43" s="131"/>
      <c r="J43" s="170"/>
      <c r="K43" s="170"/>
      <c r="L43" s="170"/>
      <c r="M43" s="170"/>
      <c r="N43" s="170"/>
      <c r="O43" s="131"/>
    </row>
    <row r="44" spans="1:15">
      <c r="A44" t="str">
        <f>F_Inputs!A44</f>
        <v>AFW</v>
      </c>
      <c r="B44" t="s">
        <v>486</v>
      </c>
      <c r="C44" t="s">
        <v>487</v>
      </c>
      <c r="D44" t="s">
        <v>26</v>
      </c>
      <c r="E44" t="s">
        <v>16</v>
      </c>
      <c r="F44" s="131"/>
      <c r="G44" s="131"/>
      <c r="H44" s="131"/>
      <c r="I44" s="131"/>
      <c r="J44" s="170"/>
      <c r="K44" s="170"/>
      <c r="L44" s="170"/>
      <c r="M44" s="170"/>
      <c r="N44" s="170"/>
      <c r="O44" s="131"/>
    </row>
    <row r="45" spans="1:15">
      <c r="A45" t="str">
        <f>F_Inputs!A45</f>
        <v>AFW</v>
      </c>
      <c r="B45" t="s">
        <v>488</v>
      </c>
      <c r="C45" t="s">
        <v>489</v>
      </c>
      <c r="D45" t="s">
        <v>26</v>
      </c>
      <c r="E45" t="s">
        <v>16</v>
      </c>
      <c r="F45" s="131"/>
      <c r="G45" s="131"/>
      <c r="H45" s="131"/>
      <c r="I45" s="131"/>
      <c r="J45" s="170"/>
      <c r="K45" s="170"/>
      <c r="L45" s="170"/>
      <c r="M45" s="170"/>
      <c r="N45" s="170"/>
      <c r="O45" s="131"/>
    </row>
    <row r="46" spans="1:15">
      <c r="A46" t="str">
        <f>F_Inputs!A46</f>
        <v>AFW</v>
      </c>
      <c r="B46" t="s">
        <v>490</v>
      </c>
      <c r="C46" t="s">
        <v>491</v>
      </c>
      <c r="D46" t="s">
        <v>26</v>
      </c>
      <c r="E46" t="s">
        <v>16</v>
      </c>
      <c r="F46" s="131"/>
      <c r="G46" s="131"/>
      <c r="H46" s="131"/>
      <c r="I46" s="131"/>
      <c r="J46" s="170"/>
      <c r="K46" s="170"/>
      <c r="L46" s="170"/>
      <c r="M46" s="170"/>
      <c r="N46" s="170"/>
      <c r="O46" s="131"/>
    </row>
    <row r="47" spans="1:15">
      <c r="A47" t="str">
        <f>F_Inputs!A47</f>
        <v>AFW</v>
      </c>
      <c r="B47" t="s">
        <v>492</v>
      </c>
      <c r="C47" t="s">
        <v>493</v>
      </c>
      <c r="D47" t="s">
        <v>26</v>
      </c>
      <c r="E47" t="s">
        <v>16</v>
      </c>
      <c r="F47" s="131"/>
      <c r="G47" s="131"/>
      <c r="H47" s="131"/>
      <c r="I47" s="131"/>
      <c r="J47" s="170"/>
      <c r="K47" s="170"/>
      <c r="L47" s="170"/>
      <c r="M47" s="170"/>
      <c r="N47" s="170"/>
      <c r="O47" s="131"/>
    </row>
    <row r="48" spans="1:15">
      <c r="A48" t="str">
        <f>F_Inputs!A48</f>
        <v>AFW</v>
      </c>
      <c r="B48" t="s">
        <v>494</v>
      </c>
      <c r="C48" t="s">
        <v>495</v>
      </c>
      <c r="D48" t="s">
        <v>26</v>
      </c>
      <c r="E48" t="s">
        <v>16</v>
      </c>
      <c r="F48" s="131"/>
      <c r="G48" s="131"/>
      <c r="H48" s="131"/>
      <c r="I48" s="131"/>
      <c r="J48" s="170"/>
      <c r="K48" s="170"/>
      <c r="L48" s="170"/>
      <c r="M48" s="170"/>
      <c r="N48" s="170"/>
      <c r="O48" s="131"/>
    </row>
    <row r="49" spans="1:15">
      <c r="A49" t="str">
        <f>F_Inputs!A49</f>
        <v>AFW</v>
      </c>
      <c r="B49" t="s">
        <v>496</v>
      </c>
      <c r="C49" t="s">
        <v>497</v>
      </c>
      <c r="D49" t="s">
        <v>26</v>
      </c>
      <c r="E49" t="s">
        <v>16</v>
      </c>
      <c r="F49" s="131"/>
      <c r="G49" s="131"/>
      <c r="H49" s="131"/>
      <c r="I49" s="131"/>
      <c r="J49" s="170"/>
      <c r="K49" s="170"/>
      <c r="L49" s="170"/>
      <c r="M49" s="170"/>
      <c r="N49" s="170"/>
      <c r="O49" s="131"/>
    </row>
    <row r="50" spans="1:15">
      <c r="A50" t="str">
        <f>F_Inputs!A50</f>
        <v>AFW</v>
      </c>
      <c r="B50" t="s">
        <v>498</v>
      </c>
      <c r="C50" t="s">
        <v>499</v>
      </c>
      <c r="D50" t="s">
        <v>26</v>
      </c>
      <c r="E50" t="s">
        <v>16</v>
      </c>
      <c r="F50" s="131"/>
      <c r="G50" s="131"/>
      <c r="H50" s="131"/>
      <c r="I50" s="131"/>
      <c r="J50" s="170"/>
      <c r="K50" s="170"/>
      <c r="L50" s="170"/>
      <c r="M50" s="170"/>
      <c r="N50" s="170"/>
      <c r="O50" s="131"/>
    </row>
    <row r="51" spans="1:15">
      <c r="A51" t="str">
        <f>F_Inputs!A51</f>
        <v>AFW</v>
      </c>
      <c r="B51" t="s">
        <v>500</v>
      </c>
      <c r="C51" t="s">
        <v>501</v>
      </c>
      <c r="D51" t="s">
        <v>26</v>
      </c>
      <c r="E51" t="s">
        <v>16</v>
      </c>
      <c r="F51" s="131"/>
      <c r="G51" s="131"/>
      <c r="H51" s="131"/>
      <c r="I51" s="131"/>
      <c r="J51" s="170"/>
      <c r="K51" s="170"/>
      <c r="L51" s="170"/>
      <c r="M51" s="170"/>
      <c r="N51" s="170"/>
      <c r="O51" s="131"/>
    </row>
    <row r="52" spans="1:15">
      <c r="A52" t="str">
        <f>F_Inputs!A52</f>
        <v>AFW</v>
      </c>
      <c r="B52" t="s">
        <v>502</v>
      </c>
      <c r="C52" t="s">
        <v>503</v>
      </c>
      <c r="D52" t="s">
        <v>26</v>
      </c>
      <c r="E52" t="s">
        <v>16</v>
      </c>
      <c r="F52" s="131"/>
      <c r="G52" s="131"/>
      <c r="H52" s="131"/>
      <c r="I52" s="131"/>
      <c r="J52" s="170"/>
      <c r="K52" s="170"/>
      <c r="L52" s="170"/>
      <c r="M52" s="170"/>
      <c r="N52" s="170"/>
      <c r="O52" s="131"/>
    </row>
    <row r="53" spans="1:15">
      <c r="A53" t="str">
        <f>F_Inputs!A53</f>
        <v>AFW</v>
      </c>
      <c r="B53" t="s">
        <v>36</v>
      </c>
      <c r="C53" t="s">
        <v>504</v>
      </c>
      <c r="D53" t="s">
        <v>26</v>
      </c>
      <c r="E53" t="s">
        <v>16</v>
      </c>
      <c r="F53" s="131"/>
      <c r="G53" s="131"/>
      <c r="H53" s="131"/>
      <c r="I53" s="131"/>
      <c r="J53" s="131"/>
      <c r="K53" s="131"/>
      <c r="L53" s="170"/>
      <c r="M53" s="170"/>
      <c r="N53" s="170"/>
      <c r="O53" s="131"/>
    </row>
    <row r="54" spans="1:15">
      <c r="A54" t="str">
        <f>F_Inputs!A54</f>
        <v>AFW</v>
      </c>
      <c r="B54" t="s">
        <v>505</v>
      </c>
      <c r="C54" t="s">
        <v>506</v>
      </c>
      <c r="D54" t="s">
        <v>26</v>
      </c>
      <c r="E54" t="s">
        <v>16</v>
      </c>
      <c r="F54" s="131"/>
      <c r="G54" s="131"/>
      <c r="H54" s="131"/>
      <c r="I54" s="131"/>
      <c r="J54" s="131"/>
      <c r="K54" s="131"/>
      <c r="L54" s="170"/>
      <c r="M54" s="170"/>
      <c r="N54" s="170"/>
      <c r="O54" s="131"/>
    </row>
    <row r="55" spans="1:15">
      <c r="A55" t="str">
        <f>F_Inputs!A55</f>
        <v>AFW</v>
      </c>
      <c r="B55" t="s">
        <v>507</v>
      </c>
      <c r="C55" t="s">
        <v>506</v>
      </c>
      <c r="D55" t="s">
        <v>26</v>
      </c>
      <c r="E55" t="s">
        <v>16</v>
      </c>
      <c r="F55" s="131"/>
      <c r="G55" s="131"/>
      <c r="H55" s="131"/>
      <c r="I55" s="131"/>
      <c r="J55" s="131"/>
      <c r="K55" s="131"/>
      <c r="L55" s="170"/>
      <c r="M55" s="170"/>
      <c r="N55" s="170"/>
      <c r="O55" s="131"/>
    </row>
    <row r="56" spans="1:15">
      <c r="A56" t="str">
        <f>F_Inputs!A56</f>
        <v>AFW</v>
      </c>
      <c r="B56" t="s">
        <v>37</v>
      </c>
      <c r="C56" t="s">
        <v>508</v>
      </c>
      <c r="D56" t="s">
        <v>26</v>
      </c>
      <c r="E56" t="s">
        <v>16</v>
      </c>
      <c r="F56" s="131"/>
      <c r="G56" s="131"/>
      <c r="H56" s="131"/>
      <c r="I56" s="131"/>
      <c r="J56" s="131"/>
      <c r="K56" s="131"/>
      <c r="L56" s="170"/>
      <c r="M56" s="170"/>
      <c r="N56" s="170"/>
      <c r="O56" s="131"/>
    </row>
    <row r="57" spans="1:15">
      <c r="A57" t="str">
        <f>F_Inputs!A57</f>
        <v>AFW</v>
      </c>
      <c r="B57" t="s">
        <v>509</v>
      </c>
      <c r="C57" t="s">
        <v>510</v>
      </c>
      <c r="D57" t="s">
        <v>26</v>
      </c>
      <c r="E57" t="s">
        <v>16</v>
      </c>
      <c r="F57" s="131"/>
      <c r="G57" s="131"/>
      <c r="H57" s="131"/>
      <c r="I57" s="131"/>
      <c r="J57" s="131"/>
      <c r="K57" s="131"/>
      <c r="L57" s="170"/>
      <c r="M57" s="170"/>
      <c r="N57" s="170"/>
      <c r="O57" s="131"/>
    </row>
    <row r="58" spans="1:15">
      <c r="A58" t="str">
        <f>F_Inputs!A58</f>
        <v>AFW</v>
      </c>
      <c r="B58" t="s">
        <v>511</v>
      </c>
      <c r="C58" t="s">
        <v>510</v>
      </c>
      <c r="D58" t="s">
        <v>26</v>
      </c>
      <c r="E58" t="s">
        <v>16</v>
      </c>
      <c r="F58" s="131"/>
      <c r="G58" s="131"/>
      <c r="H58" s="131"/>
      <c r="I58" s="131"/>
      <c r="J58" s="131"/>
      <c r="K58" s="131"/>
      <c r="L58" s="170"/>
      <c r="M58" s="170"/>
      <c r="N58" s="170"/>
      <c r="O58" s="131"/>
    </row>
    <row r="59" spans="1:15">
      <c r="A59" t="str">
        <f>F_Inputs!A59</f>
        <v>AFW</v>
      </c>
      <c r="B59" t="s">
        <v>38</v>
      </c>
      <c r="C59" t="s">
        <v>512</v>
      </c>
      <c r="D59" t="s">
        <v>26</v>
      </c>
      <c r="E59" t="s">
        <v>16</v>
      </c>
      <c r="F59" s="131"/>
      <c r="G59" s="131"/>
      <c r="H59" s="131"/>
      <c r="I59" s="131"/>
      <c r="J59" s="131"/>
      <c r="K59" s="131"/>
      <c r="L59" s="170"/>
      <c r="M59" s="170"/>
      <c r="N59" s="170"/>
      <c r="O59" s="131"/>
    </row>
    <row r="60" spans="1:15">
      <c r="A60" t="str">
        <f>F_Inputs!A60</f>
        <v>AFW</v>
      </c>
      <c r="B60" t="s">
        <v>39</v>
      </c>
      <c r="C60" t="s">
        <v>513</v>
      </c>
      <c r="D60" t="s">
        <v>26</v>
      </c>
      <c r="E60" t="s">
        <v>16</v>
      </c>
      <c r="F60" s="131"/>
      <c r="G60" s="131"/>
      <c r="H60" s="131"/>
      <c r="I60" s="131"/>
      <c r="J60" s="131"/>
      <c r="K60" s="131"/>
      <c r="L60" s="170"/>
      <c r="M60" s="170"/>
      <c r="N60" s="170"/>
      <c r="O60" s="131"/>
    </row>
    <row r="61" spans="1:15">
      <c r="A61" t="str">
        <f>F_Inputs!A61</f>
        <v>AFW</v>
      </c>
      <c r="B61" t="s">
        <v>40</v>
      </c>
      <c r="C61" t="s">
        <v>513</v>
      </c>
      <c r="D61" t="s">
        <v>26</v>
      </c>
      <c r="E61" t="s">
        <v>16</v>
      </c>
      <c r="F61" s="131"/>
      <c r="G61" s="131"/>
      <c r="H61" s="131"/>
      <c r="I61" s="131"/>
      <c r="J61" s="131"/>
      <c r="K61" s="131"/>
      <c r="L61" s="170"/>
      <c r="M61" s="170"/>
      <c r="N61" s="170"/>
      <c r="O61" s="131"/>
    </row>
    <row r="62" spans="1:15">
      <c r="A62" t="str">
        <f>F_Inputs!A62</f>
        <v>AFW</v>
      </c>
      <c r="B62" t="s">
        <v>41</v>
      </c>
      <c r="C62" t="s">
        <v>514</v>
      </c>
      <c r="D62" t="s">
        <v>26</v>
      </c>
      <c r="E62" t="s">
        <v>16</v>
      </c>
      <c r="F62" s="131"/>
      <c r="G62" s="131"/>
      <c r="H62" s="131"/>
      <c r="I62" s="131"/>
      <c r="J62" s="131"/>
      <c r="K62" s="131"/>
      <c r="L62" s="131"/>
      <c r="M62" s="131"/>
      <c r="N62" s="170"/>
      <c r="O62" s="131"/>
    </row>
    <row r="63" spans="1:15">
      <c r="A63" t="str">
        <f>F_Inputs!A63</f>
        <v>AFW</v>
      </c>
      <c r="B63" t="s">
        <v>42</v>
      </c>
      <c r="C63" t="s">
        <v>515</v>
      </c>
      <c r="D63" t="s">
        <v>26</v>
      </c>
      <c r="E63" t="s">
        <v>16</v>
      </c>
      <c r="F63" s="131"/>
      <c r="G63" s="131"/>
      <c r="H63" s="131"/>
      <c r="I63" s="131"/>
      <c r="J63" s="131"/>
      <c r="K63" s="131"/>
      <c r="L63" s="131"/>
      <c r="M63" s="131"/>
      <c r="N63" s="170"/>
      <c r="O63" s="131"/>
    </row>
    <row r="64" spans="1:15">
      <c r="A64" t="str">
        <f>F_Inputs!A64</f>
        <v>AFW</v>
      </c>
      <c r="B64" t="s">
        <v>43</v>
      </c>
      <c r="C64" t="s">
        <v>515</v>
      </c>
      <c r="D64" t="s">
        <v>26</v>
      </c>
      <c r="E64" t="s">
        <v>16</v>
      </c>
      <c r="F64" s="131"/>
      <c r="G64" s="131"/>
      <c r="H64" s="131"/>
      <c r="I64" s="131"/>
      <c r="J64" s="131"/>
      <c r="K64" s="131"/>
      <c r="L64" s="131"/>
      <c r="M64" s="131"/>
      <c r="N64" s="170"/>
      <c r="O64" s="131"/>
    </row>
    <row r="65" spans="1:15">
      <c r="A65" t="str">
        <f>F_Inputs!A65</f>
        <v>AFW</v>
      </c>
      <c r="B65" t="s">
        <v>44</v>
      </c>
      <c r="C65" t="s">
        <v>516</v>
      </c>
      <c r="D65" t="s">
        <v>439</v>
      </c>
      <c r="E65" t="s">
        <v>16</v>
      </c>
      <c r="F65" s="172"/>
      <c r="G65" s="172"/>
      <c r="H65" s="172"/>
      <c r="I65" s="172"/>
      <c r="J65" s="172"/>
      <c r="K65" s="172"/>
      <c r="L65" s="172"/>
      <c r="M65" s="172"/>
      <c r="N65" s="172"/>
      <c r="O65" s="133"/>
    </row>
    <row r="66" spans="1:15">
      <c r="A66" t="str">
        <f>F_Inputs!A66</f>
        <v>AFW</v>
      </c>
      <c r="B66" t="s">
        <v>45</v>
      </c>
      <c r="C66" t="s">
        <v>517</v>
      </c>
      <c r="D66" t="s">
        <v>439</v>
      </c>
      <c r="E66" t="s">
        <v>16</v>
      </c>
      <c r="F66" s="172"/>
      <c r="G66" s="172"/>
      <c r="H66" s="172"/>
      <c r="I66" s="172"/>
      <c r="J66" s="172"/>
      <c r="K66" s="172"/>
      <c r="L66" s="172"/>
      <c r="M66" s="172"/>
      <c r="N66" s="172"/>
      <c r="O66" s="133"/>
    </row>
    <row r="67" spans="1:15">
      <c r="A67" t="str">
        <f>F_Inputs!A67</f>
        <v>AFW</v>
      </c>
      <c r="B67" t="s">
        <v>46</v>
      </c>
      <c r="C67" t="s">
        <v>518</v>
      </c>
      <c r="D67" t="s">
        <v>439</v>
      </c>
      <c r="E67" t="s">
        <v>16</v>
      </c>
      <c r="F67" s="172"/>
      <c r="G67" s="172"/>
      <c r="H67" s="172"/>
      <c r="I67" s="172"/>
      <c r="J67" s="172"/>
      <c r="K67" s="172"/>
      <c r="L67" s="172"/>
      <c r="M67" s="172"/>
      <c r="N67" s="172"/>
      <c r="O67" s="133"/>
    </row>
    <row r="68" spans="1:15">
      <c r="A68" t="str">
        <f>F_Inputs!A68</f>
        <v>AFW</v>
      </c>
      <c r="B68" t="s">
        <v>47</v>
      </c>
      <c r="C68" t="s">
        <v>519</v>
      </c>
      <c r="D68" t="s">
        <v>439</v>
      </c>
      <c r="E68" t="s">
        <v>16</v>
      </c>
      <c r="F68" s="172"/>
      <c r="G68" s="172"/>
      <c r="H68" s="172"/>
      <c r="I68" s="172"/>
      <c r="J68" s="172"/>
      <c r="K68" s="172"/>
      <c r="L68" s="172"/>
      <c r="M68" s="172"/>
      <c r="N68" s="172"/>
      <c r="O68" s="133"/>
    </row>
    <row r="69" spans="1:15">
      <c r="A69" t="str">
        <f>F_Inputs!A69</f>
        <v>AFW</v>
      </c>
      <c r="B69" t="s">
        <v>48</v>
      </c>
      <c r="C69" t="s">
        <v>520</v>
      </c>
      <c r="D69" t="s">
        <v>439</v>
      </c>
      <c r="E69" t="s">
        <v>16</v>
      </c>
      <c r="F69" s="172"/>
      <c r="G69" s="172"/>
      <c r="H69" s="172"/>
      <c r="I69" s="172"/>
      <c r="J69" s="172"/>
      <c r="K69" s="172"/>
      <c r="L69" s="172"/>
      <c r="M69" s="172"/>
      <c r="N69" s="172"/>
      <c r="O69" s="133"/>
    </row>
    <row r="70" spans="1:15">
      <c r="A70" t="str">
        <f>F_Inputs!A70</f>
        <v>AFW</v>
      </c>
      <c r="B70" t="s">
        <v>49</v>
      </c>
      <c r="C70" t="s">
        <v>521</v>
      </c>
      <c r="D70" t="s">
        <v>439</v>
      </c>
      <c r="E70" t="s">
        <v>16</v>
      </c>
      <c r="F70" s="172"/>
      <c r="G70" s="172"/>
      <c r="H70" s="172"/>
      <c r="I70" s="172"/>
      <c r="J70" s="172"/>
      <c r="K70" s="172"/>
      <c r="L70" s="172"/>
      <c r="M70" s="172"/>
      <c r="N70" s="172"/>
      <c r="O70" s="133"/>
    </row>
    <row r="71" spans="1:15">
      <c r="A71" t="str">
        <f>F_Inputs!A71</f>
        <v>AFW</v>
      </c>
      <c r="B71" t="s">
        <v>50</v>
      </c>
      <c r="C71" t="s">
        <v>522</v>
      </c>
      <c r="D71" t="s">
        <v>439</v>
      </c>
      <c r="E71" t="s">
        <v>16</v>
      </c>
      <c r="F71" s="172"/>
      <c r="G71" s="172"/>
      <c r="H71" s="172"/>
      <c r="I71" s="172"/>
      <c r="J71" s="172"/>
      <c r="K71" s="172"/>
      <c r="L71" s="172"/>
      <c r="M71" s="172"/>
      <c r="N71" s="172"/>
      <c r="O71" s="133"/>
    </row>
    <row r="72" spans="1:15">
      <c r="A72" t="str">
        <f>F_Inputs!A72</f>
        <v>AFW</v>
      </c>
      <c r="B72" t="s">
        <v>51</v>
      </c>
      <c r="C72" t="s">
        <v>523</v>
      </c>
      <c r="D72" t="s">
        <v>439</v>
      </c>
      <c r="E72" t="s">
        <v>16</v>
      </c>
      <c r="F72" s="172"/>
      <c r="G72" s="172"/>
      <c r="H72" s="172"/>
      <c r="I72" s="172"/>
      <c r="J72" s="172"/>
      <c r="K72" s="172"/>
      <c r="L72" s="172"/>
      <c r="M72" s="172"/>
      <c r="N72" s="172"/>
      <c r="O72" s="133"/>
    </row>
    <row r="73" spans="1:15">
      <c r="A73" t="str">
        <f>F_Inputs!A73</f>
        <v>AFW</v>
      </c>
      <c r="B73" t="s">
        <v>52</v>
      </c>
      <c r="C73" t="s">
        <v>524</v>
      </c>
      <c r="D73" t="s">
        <v>439</v>
      </c>
      <c r="E73" t="s">
        <v>16</v>
      </c>
      <c r="F73" s="172"/>
      <c r="G73" s="172"/>
      <c r="H73" s="172"/>
      <c r="I73" s="172"/>
      <c r="J73" s="172"/>
      <c r="K73" s="172"/>
      <c r="L73" s="172"/>
      <c r="M73" s="172"/>
      <c r="N73" s="172"/>
      <c r="O73" s="133"/>
    </row>
    <row r="74" spans="1:15">
      <c r="A74" t="str">
        <f>F_Inputs!A74</f>
        <v>AFW</v>
      </c>
      <c r="B74" t="s">
        <v>53</v>
      </c>
      <c r="C74" t="s">
        <v>525</v>
      </c>
      <c r="D74" t="s">
        <v>439</v>
      </c>
      <c r="E74" t="s">
        <v>16</v>
      </c>
      <c r="F74" s="172"/>
      <c r="G74" s="172"/>
      <c r="H74" s="172"/>
      <c r="I74" s="172"/>
      <c r="J74" s="172"/>
      <c r="K74" s="172"/>
      <c r="L74" s="172"/>
      <c r="M74" s="172"/>
      <c r="N74" s="172"/>
      <c r="O74" s="133"/>
    </row>
    <row r="75" spans="1:15">
      <c r="A75" t="str">
        <f>F_Inputs!A75</f>
        <v>AFW</v>
      </c>
      <c r="B75" t="s">
        <v>54</v>
      </c>
      <c r="C75" t="s">
        <v>526</v>
      </c>
      <c r="D75" t="s">
        <v>439</v>
      </c>
      <c r="E75" t="s">
        <v>16</v>
      </c>
      <c r="F75" s="172"/>
      <c r="G75" s="172"/>
      <c r="H75" s="172"/>
      <c r="I75" s="172"/>
      <c r="J75" s="172"/>
      <c r="K75" s="172"/>
      <c r="L75" s="172"/>
      <c r="M75" s="172"/>
      <c r="N75" s="172"/>
      <c r="O75" s="133"/>
    </row>
    <row r="76" spans="1:15">
      <c r="A76" t="str">
        <f>F_Inputs!A76</f>
        <v>AFW</v>
      </c>
      <c r="B76" t="s">
        <v>527</v>
      </c>
      <c r="C76" t="s">
        <v>528</v>
      </c>
      <c r="D76" t="s">
        <v>439</v>
      </c>
      <c r="E76" t="s">
        <v>16</v>
      </c>
      <c r="F76" s="172"/>
      <c r="G76" s="172"/>
      <c r="H76" s="172"/>
      <c r="I76" s="172"/>
      <c r="J76" s="172"/>
      <c r="K76" s="172"/>
      <c r="L76" s="172"/>
      <c r="M76" s="172"/>
      <c r="N76" s="172"/>
      <c r="O76" s="133"/>
    </row>
    <row r="77" spans="1:15">
      <c r="B77" s="95" t="s">
        <v>188</v>
      </c>
      <c r="C77" s="152" t="s">
        <v>189</v>
      </c>
      <c r="D77" t="s">
        <v>26</v>
      </c>
      <c r="E77" t="s">
        <v>16</v>
      </c>
      <c r="F77" s="133"/>
      <c r="G77" s="133"/>
      <c r="H77" s="133"/>
      <c r="I77" s="133"/>
      <c r="J77" s="133"/>
      <c r="K77" s="133"/>
      <c r="L77" s="133"/>
      <c r="M77" s="170"/>
      <c r="N77" s="133"/>
      <c r="O77" s="133"/>
    </row>
    <row r="78" spans="1:15">
      <c r="B78" s="95" t="s">
        <v>190</v>
      </c>
      <c r="C78" s="152" t="s">
        <v>191</v>
      </c>
      <c r="D78" t="s">
        <v>26</v>
      </c>
      <c r="E78" t="s">
        <v>16</v>
      </c>
      <c r="F78" s="133"/>
      <c r="G78" s="133"/>
      <c r="H78" s="133"/>
      <c r="I78" s="133"/>
      <c r="J78" s="133"/>
      <c r="K78" s="133"/>
      <c r="L78" s="133"/>
      <c r="M78" s="170"/>
      <c r="N78" s="133"/>
      <c r="O78" s="133"/>
    </row>
    <row r="79" spans="1:15">
      <c r="B79" s="95" t="s">
        <v>192</v>
      </c>
      <c r="C79" s="152" t="s">
        <v>193</v>
      </c>
      <c r="D79" t="s">
        <v>26</v>
      </c>
      <c r="E79" t="s">
        <v>16</v>
      </c>
      <c r="F79" s="133"/>
      <c r="G79" s="133"/>
      <c r="H79" s="133"/>
      <c r="I79" s="133"/>
      <c r="J79" s="133"/>
      <c r="K79" s="133"/>
      <c r="L79" s="133"/>
      <c r="M79" s="172"/>
      <c r="N79" s="133"/>
      <c r="O79" s="133"/>
    </row>
    <row r="80" spans="1:15">
      <c r="B80" s="95" t="s">
        <v>194</v>
      </c>
      <c r="C80" s="152" t="s">
        <v>195</v>
      </c>
      <c r="D80" t="s">
        <v>26</v>
      </c>
      <c r="E80" t="s">
        <v>16</v>
      </c>
      <c r="F80" s="133"/>
      <c r="G80" s="133"/>
      <c r="H80" s="133"/>
      <c r="I80" s="133"/>
      <c r="J80" s="133"/>
      <c r="K80" s="133"/>
      <c r="L80" s="133"/>
      <c r="M80" s="133"/>
      <c r="N80" s="170"/>
      <c r="O80" s="133"/>
    </row>
    <row r="81" spans="2:16">
      <c r="B81" s="95" t="s">
        <v>196</v>
      </c>
      <c r="C81" s="152" t="s">
        <v>197</v>
      </c>
      <c r="D81" t="s">
        <v>26</v>
      </c>
      <c r="E81" t="s">
        <v>16</v>
      </c>
      <c r="F81" s="133"/>
      <c r="G81" s="133"/>
      <c r="H81" s="133"/>
      <c r="I81" s="133"/>
      <c r="J81" s="133"/>
      <c r="K81" s="133"/>
      <c r="L81" s="133"/>
      <c r="M81" s="133"/>
      <c r="N81" s="172"/>
      <c r="O81" s="133"/>
    </row>
    <row r="82" spans="2:16">
      <c r="B82" s="95" t="s">
        <v>198</v>
      </c>
      <c r="C82" s="152" t="s">
        <v>199</v>
      </c>
      <c r="D82" t="s">
        <v>26</v>
      </c>
      <c r="E82" t="s">
        <v>16</v>
      </c>
      <c r="F82" s="133"/>
      <c r="G82" s="133"/>
      <c r="H82" s="133"/>
      <c r="I82" s="133"/>
      <c r="J82" s="133"/>
      <c r="K82" s="133"/>
      <c r="L82" s="133"/>
      <c r="M82" s="133"/>
      <c r="N82" s="172"/>
      <c r="O82" s="133"/>
    </row>
    <row r="83" spans="2:16">
      <c r="B83" s="95" t="s">
        <v>291</v>
      </c>
      <c r="C83" s="151" t="s">
        <v>536</v>
      </c>
      <c r="D83" t="s">
        <v>26</v>
      </c>
      <c r="E83" t="s">
        <v>16</v>
      </c>
      <c r="L83" s="180"/>
    </row>
    <row r="84" spans="2:16">
      <c r="B84" s="95" t="s">
        <v>323</v>
      </c>
      <c r="C84" s="151" t="s">
        <v>537</v>
      </c>
      <c r="D84" t="s">
        <v>26</v>
      </c>
      <c r="E84" t="s">
        <v>16</v>
      </c>
      <c r="L84" s="180"/>
    </row>
    <row r="85" spans="2:16">
      <c r="B85" s="95" t="s">
        <v>352</v>
      </c>
      <c r="C85" s="151" t="s">
        <v>538</v>
      </c>
      <c r="D85" t="s">
        <v>26</v>
      </c>
      <c r="E85" t="s">
        <v>16</v>
      </c>
      <c r="L85" s="180"/>
    </row>
    <row r="86" spans="2:16">
      <c r="B86" s="95" t="s">
        <v>293</v>
      </c>
      <c r="C86" s="151" t="s">
        <v>539</v>
      </c>
      <c r="D86" t="s">
        <v>26</v>
      </c>
      <c r="E86" t="s">
        <v>16</v>
      </c>
      <c r="N86" s="82"/>
    </row>
    <row r="87" spans="2:16">
      <c r="B87" s="95" t="s">
        <v>325</v>
      </c>
      <c r="C87" s="151" t="s">
        <v>540</v>
      </c>
      <c r="D87" t="s">
        <v>26</v>
      </c>
      <c r="E87" t="s">
        <v>16</v>
      </c>
      <c r="N87" s="82"/>
    </row>
    <row r="88" spans="2:16">
      <c r="B88" s="95" t="s">
        <v>354</v>
      </c>
      <c r="C88" s="151" t="s">
        <v>541</v>
      </c>
      <c r="D88" t="s">
        <v>26</v>
      </c>
      <c r="E88" t="s">
        <v>16</v>
      </c>
      <c r="N88" s="82"/>
    </row>
    <row r="89" spans="2:16">
      <c r="C89" s="194" t="s">
        <v>551</v>
      </c>
      <c r="D89" t="s">
        <v>26</v>
      </c>
      <c r="E89" t="s">
        <v>16</v>
      </c>
      <c r="M89" s="188"/>
      <c r="N89" s="188"/>
      <c r="O89" s="133"/>
      <c r="P89" s="148"/>
    </row>
    <row r="90" spans="2:16">
      <c r="C90" s="194" t="s">
        <v>552</v>
      </c>
      <c r="D90" t="s">
        <v>26</v>
      </c>
      <c r="E90" t="s">
        <v>16</v>
      </c>
      <c r="M90" s="188"/>
      <c r="N90" s="188"/>
      <c r="O90" s="133"/>
      <c r="P90" s="148"/>
    </row>
    <row r="91" spans="2:16">
      <c r="C91" s="194" t="s">
        <v>553</v>
      </c>
      <c r="D91" t="s">
        <v>26</v>
      </c>
      <c r="E91" t="s">
        <v>16</v>
      </c>
      <c r="M91" s="188"/>
      <c r="N91" s="188"/>
      <c r="O91" s="133"/>
      <c r="P91" s="148"/>
    </row>
  </sheetData>
  <pageMargins left="0.70866141732283472" right="0.70866141732283472" top="0.74803149606299213" bottom="0.74803149606299213" header="0.31496062992125984" footer="0.31496062992125984"/>
  <pageSetup paperSize="9" scale="56"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8"/>
  <sheetViews>
    <sheetView zoomScale="80" zoomScaleNormal="80" workbookViewId="0"/>
  </sheetViews>
  <sheetFormatPr defaultColWidth="9.73046875" defaultRowHeight="12.75"/>
  <cols>
    <col min="1" max="1" width="8.3984375" bestFit="1" customWidth="1"/>
    <col min="2" max="2" width="20.265625" bestFit="1" customWidth="1"/>
    <col min="3" max="3" width="96.73046875" bestFit="1" customWidth="1"/>
    <col min="4" max="4" width="7.73046875" bestFit="1" customWidth="1"/>
    <col min="5" max="5" width="17.73046875" bestFit="1" customWidth="1"/>
    <col min="6" max="15" width="8.3984375" bestFit="1" customWidth="1"/>
    <col min="16" max="16" width="10.73046875" customWidth="1"/>
  </cols>
  <sheetData>
    <row r="2" spans="1:15">
      <c r="A2" t="s">
        <v>0</v>
      </c>
      <c r="B2" t="s">
        <v>1</v>
      </c>
      <c r="C2" t="s">
        <v>2</v>
      </c>
      <c r="D2" t="s">
        <v>3</v>
      </c>
      <c r="E2" t="s">
        <v>4</v>
      </c>
      <c r="F2" t="s">
        <v>5</v>
      </c>
      <c r="G2" t="s">
        <v>6</v>
      </c>
      <c r="H2" t="s">
        <v>7</v>
      </c>
      <c r="I2" t="s">
        <v>8</v>
      </c>
      <c r="J2" t="s">
        <v>9</v>
      </c>
      <c r="K2" t="s">
        <v>10</v>
      </c>
      <c r="L2" t="s">
        <v>11</v>
      </c>
      <c r="M2" t="s">
        <v>12</v>
      </c>
      <c r="N2" t="s">
        <v>13</v>
      </c>
      <c r="O2" t="s">
        <v>14</v>
      </c>
    </row>
    <row r="4" spans="1:15">
      <c r="A4" t="str">
        <f>F_Inputs!A4</f>
        <v>AFW</v>
      </c>
      <c r="B4" t="s">
        <v>426</v>
      </c>
      <c r="C4" t="s">
        <v>427</v>
      </c>
      <c r="D4" t="s">
        <v>15</v>
      </c>
      <c r="E4" t="s">
        <v>16</v>
      </c>
      <c r="F4" s="129"/>
      <c r="G4" s="129"/>
      <c r="H4" s="129"/>
      <c r="I4" s="129"/>
      <c r="J4" s="129"/>
      <c r="K4" s="129"/>
      <c r="L4" s="129"/>
      <c r="M4" s="129"/>
      <c r="N4" s="129"/>
      <c r="O4" s="168">
        <f>IF(InpOverride!O4="",F_Inputs!O4,InpOverride!O4)</f>
        <v>1</v>
      </c>
    </row>
    <row r="5" spans="1:15">
      <c r="A5" t="str">
        <f>F_Inputs!A5</f>
        <v>AFW</v>
      </c>
      <c r="B5" t="s">
        <v>17</v>
      </c>
      <c r="C5" t="s">
        <v>428</v>
      </c>
      <c r="D5" t="s">
        <v>18</v>
      </c>
      <c r="E5" t="s">
        <v>16</v>
      </c>
      <c r="F5" s="129"/>
      <c r="G5" s="129"/>
      <c r="H5" s="129"/>
      <c r="I5" s="129"/>
      <c r="J5" s="129"/>
      <c r="K5" s="129"/>
      <c r="L5" s="129"/>
      <c r="M5" s="129"/>
      <c r="N5" s="129"/>
      <c r="O5" s="168" t="b">
        <f>IF(InpOverride!O5="",F_Inputs!O5,InpOverride!O5)</f>
        <v>1</v>
      </c>
    </row>
    <row r="6" spans="1:15">
      <c r="A6" t="str">
        <f>F_Inputs!A6</f>
        <v>AFW</v>
      </c>
      <c r="B6" t="s">
        <v>19</v>
      </c>
      <c r="C6" t="s">
        <v>429</v>
      </c>
      <c r="D6" t="s">
        <v>20</v>
      </c>
      <c r="E6" t="s">
        <v>16</v>
      </c>
      <c r="F6" s="130"/>
      <c r="G6" s="130"/>
      <c r="H6" s="130"/>
      <c r="I6" s="130"/>
      <c r="J6" s="130"/>
      <c r="K6" s="130"/>
      <c r="L6" s="130"/>
      <c r="M6" s="130"/>
      <c r="N6" s="130"/>
      <c r="O6" s="169">
        <f>IF(InpOverride!O6="",F_Inputs!O6,InpOverride!O6)</f>
        <v>0.02</v>
      </c>
    </row>
    <row r="7" spans="1:15">
      <c r="A7" t="str">
        <f>F_Inputs!A7</f>
        <v>AFW</v>
      </c>
      <c r="B7" t="s">
        <v>21</v>
      </c>
      <c r="C7" t="s">
        <v>430</v>
      </c>
      <c r="D7" t="s">
        <v>20</v>
      </c>
      <c r="E7" t="s">
        <v>16</v>
      </c>
      <c r="F7" s="130"/>
      <c r="G7" s="130"/>
      <c r="H7" s="130"/>
      <c r="I7" s="130"/>
      <c r="J7" s="130"/>
      <c r="K7" s="130"/>
      <c r="L7" s="130"/>
      <c r="M7" s="130"/>
      <c r="N7" s="130"/>
      <c r="O7" s="169">
        <f>IF(InpOverride!O7="",F_Inputs!O7,InpOverride!O7)</f>
        <v>0.03</v>
      </c>
    </row>
    <row r="8" spans="1:15">
      <c r="A8" t="str">
        <f>F_Inputs!A8</f>
        <v>AFW</v>
      </c>
      <c r="B8" t="s">
        <v>22</v>
      </c>
      <c r="C8" t="s">
        <v>431</v>
      </c>
      <c r="D8" t="s">
        <v>20</v>
      </c>
      <c r="E8" t="s">
        <v>16</v>
      </c>
      <c r="F8" s="130"/>
      <c r="G8" s="130"/>
      <c r="H8" s="130"/>
      <c r="I8" s="130"/>
      <c r="J8" s="130"/>
      <c r="K8" s="130"/>
      <c r="L8" s="130"/>
      <c r="M8" s="130"/>
      <c r="N8" s="130"/>
      <c r="O8" s="169">
        <f>IF(InpOverride!O8="",F_Inputs!O8,InpOverride!O8)</f>
        <v>0.03</v>
      </c>
    </row>
    <row r="9" spans="1:15">
      <c r="A9" t="str">
        <f>F_Inputs!A9</f>
        <v>AFW</v>
      </c>
      <c r="B9" t="s">
        <v>23</v>
      </c>
      <c r="C9" t="s">
        <v>432</v>
      </c>
      <c r="D9" t="s">
        <v>20</v>
      </c>
      <c r="E9" t="s">
        <v>16</v>
      </c>
      <c r="F9" s="130"/>
      <c r="G9" s="130"/>
      <c r="H9" s="130"/>
      <c r="I9" s="130"/>
      <c r="J9" s="130"/>
      <c r="K9" s="130"/>
      <c r="L9" s="130"/>
      <c r="M9" s="130"/>
      <c r="N9" s="130"/>
      <c r="O9" s="169">
        <f>IF(InpOverride!O9="",F_Inputs!O9,InpOverride!O9)</f>
        <v>3.6999999999999998E-2</v>
      </c>
    </row>
    <row r="10" spans="1:15">
      <c r="A10" t="str">
        <f>F_Inputs!A10</f>
        <v>AFW</v>
      </c>
      <c r="B10" t="s">
        <v>433</v>
      </c>
      <c r="C10" t="s">
        <v>432</v>
      </c>
      <c r="D10" t="s">
        <v>20</v>
      </c>
      <c r="E10" t="s">
        <v>16</v>
      </c>
      <c r="F10" s="130"/>
      <c r="G10" s="130"/>
      <c r="H10" s="130"/>
      <c r="I10" s="130"/>
      <c r="J10" s="130"/>
      <c r="K10" s="130"/>
      <c r="L10" s="130"/>
      <c r="M10" s="130"/>
      <c r="N10" s="130"/>
      <c r="O10" s="169">
        <f>IF(InpOverride!O10="",F_Inputs!O10,InpOverride!O10)</f>
        <v>0</v>
      </c>
    </row>
    <row r="11" spans="1:15">
      <c r="A11" t="str">
        <f>F_Inputs!A11</f>
        <v>AFW</v>
      </c>
      <c r="B11" t="s">
        <v>434</v>
      </c>
      <c r="C11" t="s">
        <v>432</v>
      </c>
      <c r="D11" t="s">
        <v>20</v>
      </c>
      <c r="E11" t="s">
        <v>16</v>
      </c>
      <c r="F11" s="130"/>
      <c r="G11" s="130"/>
      <c r="H11" s="130"/>
      <c r="I11" s="130"/>
      <c r="J11" s="130"/>
      <c r="K11" s="130"/>
      <c r="L11" s="130"/>
      <c r="M11" s="130"/>
      <c r="N11" s="130"/>
      <c r="O11" s="169">
        <f>IF(InpOverride!O11="",F_Inputs!O11,InpOverride!O11)</f>
        <v>0</v>
      </c>
    </row>
    <row r="12" spans="1:15">
      <c r="A12" t="str">
        <f>F_Inputs!A12</f>
        <v>AFW</v>
      </c>
      <c r="B12" t="s">
        <v>24</v>
      </c>
      <c r="C12" t="s">
        <v>435</v>
      </c>
      <c r="D12" t="s">
        <v>20</v>
      </c>
      <c r="E12" t="s">
        <v>16</v>
      </c>
      <c r="F12" s="130"/>
      <c r="G12" s="130"/>
      <c r="H12" s="130"/>
      <c r="I12" s="130"/>
      <c r="J12" s="130"/>
      <c r="K12" s="130"/>
      <c r="L12" s="130"/>
      <c r="M12" s="130"/>
      <c r="N12" s="130"/>
      <c r="O12" s="169">
        <f>IF(InpOverride!O12="",F_Inputs!O12,InpOverride!O12)</f>
        <v>0.06</v>
      </c>
    </row>
    <row r="13" spans="1:15">
      <c r="A13" t="str">
        <f>F_Inputs!A13</f>
        <v>AFW</v>
      </c>
      <c r="B13" t="s">
        <v>25</v>
      </c>
      <c r="C13" t="s">
        <v>436</v>
      </c>
      <c r="D13" t="s">
        <v>26</v>
      </c>
      <c r="E13" t="s">
        <v>16</v>
      </c>
      <c r="F13" s="131"/>
      <c r="G13" s="131"/>
      <c r="H13" s="131"/>
      <c r="I13" s="170">
        <f>IF(InpOverride!I13="",F_Inputs!I13,InpOverride!I13)</f>
        <v>267.98200000000003</v>
      </c>
      <c r="J13" s="131"/>
      <c r="K13" s="131"/>
      <c r="L13" s="131"/>
      <c r="M13" s="131"/>
      <c r="N13" s="131"/>
      <c r="O13" s="131"/>
    </row>
    <row r="14" spans="1:15">
      <c r="A14" t="str">
        <f>F_Inputs!A14</f>
        <v>AFW</v>
      </c>
      <c r="B14" t="s">
        <v>27</v>
      </c>
      <c r="C14" t="s">
        <v>437</v>
      </c>
      <c r="D14" t="s">
        <v>26</v>
      </c>
      <c r="E14" t="s">
        <v>16</v>
      </c>
      <c r="F14" s="131"/>
      <c r="G14" s="131"/>
      <c r="H14" s="131"/>
      <c r="I14" s="170">
        <f>IF(InpOverride!I14="",F_Inputs!I14,InpOverride!I14)</f>
        <v>0</v>
      </c>
      <c r="J14" s="131"/>
      <c r="K14" s="131"/>
      <c r="L14" s="131"/>
      <c r="M14" s="131"/>
      <c r="N14" s="131"/>
      <c r="O14" s="131"/>
    </row>
    <row r="15" spans="1:15">
      <c r="A15" t="str">
        <f>F_Inputs!A15</f>
        <v>AFW</v>
      </c>
      <c r="B15" t="s">
        <v>28</v>
      </c>
      <c r="C15" t="s">
        <v>437</v>
      </c>
      <c r="D15" t="s">
        <v>26</v>
      </c>
      <c r="E15" t="s">
        <v>16</v>
      </c>
      <c r="F15" s="131"/>
      <c r="G15" s="131"/>
      <c r="H15" s="131"/>
      <c r="I15" s="170">
        <f>IF(InpOverride!I15="",F_Inputs!I15,InpOverride!I15)</f>
        <v>0</v>
      </c>
      <c r="J15" s="131"/>
      <c r="K15" s="131"/>
      <c r="L15" s="131"/>
      <c r="M15" s="131"/>
      <c r="N15" s="131"/>
      <c r="O15" s="131"/>
    </row>
    <row r="16" spans="1:15">
      <c r="A16" t="str">
        <f>F_Inputs!A16</f>
        <v>AFW</v>
      </c>
      <c r="B16" t="s">
        <v>29</v>
      </c>
      <c r="C16" t="s">
        <v>438</v>
      </c>
      <c r="D16" t="s">
        <v>439</v>
      </c>
      <c r="E16" t="s">
        <v>16</v>
      </c>
      <c r="F16" s="132"/>
      <c r="G16" s="132"/>
      <c r="H16" s="132"/>
      <c r="I16" s="132"/>
      <c r="J16" s="171">
        <f>IF(InpOverride!J16="",F_Inputs!J16,InpOverride!J16)</f>
        <v>0</v>
      </c>
      <c r="K16" s="171">
        <f>IF(InpOverride!K16="",F_Inputs!K16,InpOverride!K16)</f>
        <v>0.38999999999999801</v>
      </c>
      <c r="L16" s="171">
        <f>IF(InpOverride!L16="",F_Inputs!L16,InpOverride!L16)</f>
        <v>-2.0699999999999998</v>
      </c>
      <c r="M16" s="171">
        <f>IF(InpOverride!M16="",F_Inputs!M16,InpOverride!M16)</f>
        <v>-1.2</v>
      </c>
      <c r="N16" s="171">
        <f>IF(InpOverride!N16="",F_Inputs!N16,InpOverride!N16)</f>
        <v>-0.8</v>
      </c>
      <c r="O16" s="132"/>
    </row>
    <row r="17" spans="1:15">
      <c r="A17" t="str">
        <f>F_Inputs!A17</f>
        <v>AFW</v>
      </c>
      <c r="B17" t="s">
        <v>30</v>
      </c>
      <c r="C17" t="s">
        <v>440</v>
      </c>
      <c r="D17" t="s">
        <v>439</v>
      </c>
      <c r="E17" t="s">
        <v>16</v>
      </c>
      <c r="F17" s="132"/>
      <c r="G17" s="132"/>
      <c r="H17" s="132"/>
      <c r="I17" s="132"/>
      <c r="J17" s="171">
        <f>IF(InpOverride!J17="",F_Inputs!J17,InpOverride!J17)</f>
        <v>0</v>
      </c>
      <c r="K17" s="171">
        <f>IF(InpOverride!K17="",F_Inputs!K17,InpOverride!K17)</f>
        <v>0</v>
      </c>
      <c r="L17" s="171">
        <f>IF(InpOverride!L17="",F_Inputs!L17,InpOverride!L17)</f>
        <v>0</v>
      </c>
      <c r="M17" s="171">
        <f>IF(InpOverride!M17="",F_Inputs!M17,InpOverride!M17)</f>
        <v>0</v>
      </c>
      <c r="N17" s="171">
        <f>IF(InpOverride!N17="",F_Inputs!N17,InpOverride!N17)</f>
        <v>0</v>
      </c>
      <c r="O17" s="132"/>
    </row>
    <row r="18" spans="1:15">
      <c r="A18" t="str">
        <f>F_Inputs!A18</f>
        <v>AFW</v>
      </c>
      <c r="B18" t="s">
        <v>31</v>
      </c>
      <c r="C18" t="s">
        <v>440</v>
      </c>
      <c r="D18" t="s">
        <v>439</v>
      </c>
      <c r="E18" t="s">
        <v>16</v>
      </c>
      <c r="F18" s="132"/>
      <c r="G18" s="132"/>
      <c r="H18" s="132"/>
      <c r="I18" s="132"/>
      <c r="J18" s="171">
        <f>IF(InpOverride!J18="",F_Inputs!J18,InpOverride!J18)</f>
        <v>0</v>
      </c>
      <c r="K18" s="171">
        <f>IF(InpOverride!K18="",F_Inputs!K18,InpOverride!K18)</f>
        <v>0</v>
      </c>
      <c r="L18" s="171">
        <f>IF(InpOverride!L18="",F_Inputs!L18,InpOverride!L18)</f>
        <v>0</v>
      </c>
      <c r="M18" s="171">
        <f>IF(InpOverride!M18="",F_Inputs!M18,InpOverride!M18)</f>
        <v>0</v>
      </c>
      <c r="N18" s="171">
        <f>IF(InpOverride!N18="",F_Inputs!N18,InpOverride!N18)</f>
        <v>0</v>
      </c>
      <c r="O18" s="132"/>
    </row>
    <row r="19" spans="1:15">
      <c r="A19" t="str">
        <f>F_Inputs!A19</f>
        <v>AFW</v>
      </c>
      <c r="B19" t="s">
        <v>441</v>
      </c>
      <c r="C19" t="s">
        <v>442</v>
      </c>
      <c r="D19" t="s">
        <v>26</v>
      </c>
      <c r="E19" t="s">
        <v>16</v>
      </c>
      <c r="F19" s="131"/>
      <c r="G19" s="131"/>
      <c r="H19" s="131"/>
      <c r="I19" s="170">
        <f>IF(InpOverride!I19="",F_Inputs!I19,InpOverride!I19)</f>
        <v>0</v>
      </c>
      <c r="J19" s="170">
        <f>IF(InpOverride!J19="",F_Inputs!J19,InpOverride!J19)</f>
        <v>273.29699404998001</v>
      </c>
      <c r="K19" s="170">
        <f>IF(InpOverride!K19="",F_Inputs!K19,InpOverride!K19)</f>
        <v>277.23294911376399</v>
      </c>
      <c r="L19" s="170">
        <f>IF(InpOverride!L19="",F_Inputs!L19,InpOverride!L19)</f>
        <v>277.576705165448</v>
      </c>
      <c r="M19" s="170">
        <f>IF(InpOverride!M19="",F_Inputs!M19,InpOverride!M19)</f>
        <v>285.01429718257498</v>
      </c>
      <c r="N19" s="170">
        <f>IF(InpOverride!N19="",F_Inputs!N19,InpOverride!N19)</f>
        <v>291.82799999999997</v>
      </c>
      <c r="O19" s="131"/>
    </row>
    <row r="20" spans="1:15">
      <c r="A20" t="str">
        <f>F_Inputs!A20</f>
        <v>AFW</v>
      </c>
      <c r="B20" t="s">
        <v>443</v>
      </c>
      <c r="C20" t="s">
        <v>444</v>
      </c>
      <c r="D20" t="s">
        <v>26</v>
      </c>
      <c r="E20" t="s">
        <v>16</v>
      </c>
      <c r="F20" s="131"/>
      <c r="G20" s="131"/>
      <c r="H20" s="131"/>
      <c r="I20" s="170">
        <f>IF(InpOverride!I20="",F_Inputs!I20,InpOverride!I20)</f>
        <v>0</v>
      </c>
      <c r="J20" s="170">
        <f>IF(InpOverride!J20="",F_Inputs!J20,InpOverride!J20)</f>
        <v>0</v>
      </c>
      <c r="K20" s="170">
        <f>IF(InpOverride!K20="",F_Inputs!K20,InpOverride!K20)</f>
        <v>0</v>
      </c>
      <c r="L20" s="170">
        <f>IF(InpOverride!L20="",F_Inputs!L20,InpOverride!L20)</f>
        <v>0</v>
      </c>
      <c r="M20" s="170">
        <f>IF(InpOverride!M20="",F_Inputs!M20,InpOverride!M20)</f>
        <v>0</v>
      </c>
      <c r="N20" s="170">
        <f>IF(InpOverride!N20="",F_Inputs!N20,InpOverride!N20)</f>
        <v>291.82799999999997</v>
      </c>
      <c r="O20" s="131"/>
    </row>
    <row r="21" spans="1:15">
      <c r="A21" t="str">
        <f>F_Inputs!A21</f>
        <v>AFW</v>
      </c>
      <c r="B21" t="s">
        <v>445</v>
      </c>
      <c r="C21" t="s">
        <v>444</v>
      </c>
      <c r="D21" t="s">
        <v>26</v>
      </c>
      <c r="E21" t="s">
        <v>16</v>
      </c>
      <c r="F21" s="131"/>
      <c r="G21" s="131"/>
      <c r="H21" s="131"/>
      <c r="I21" s="170">
        <f>IF(InpOverride!I21="",F_Inputs!I21,InpOverride!I21)</f>
        <v>0</v>
      </c>
      <c r="J21" s="170">
        <f>IF(InpOverride!J21="",F_Inputs!J21,InpOverride!J21)</f>
        <v>0</v>
      </c>
      <c r="K21" s="170">
        <f>IF(InpOverride!K21="",F_Inputs!K21,InpOverride!K21)</f>
        <v>0</v>
      </c>
      <c r="L21" s="170">
        <f>IF(InpOverride!L21="",F_Inputs!L21,InpOverride!L21)</f>
        <v>0</v>
      </c>
      <c r="M21" s="170">
        <f>IF(InpOverride!M21="",F_Inputs!M21,InpOverride!M21)</f>
        <v>0</v>
      </c>
      <c r="N21" s="170">
        <f>IF(InpOverride!N21="",F_Inputs!N21,InpOverride!N21)</f>
        <v>0</v>
      </c>
      <c r="O21" s="131"/>
    </row>
    <row r="22" spans="1:15">
      <c r="A22" t="str">
        <f>F_Inputs!A22</f>
        <v>AFW</v>
      </c>
      <c r="B22" t="s">
        <v>32</v>
      </c>
      <c r="C22" t="s">
        <v>446</v>
      </c>
      <c r="D22" t="s">
        <v>26</v>
      </c>
      <c r="E22" t="s">
        <v>16</v>
      </c>
      <c r="F22" s="131"/>
      <c r="G22" s="131"/>
      <c r="H22" s="131"/>
      <c r="I22" s="170">
        <f>IF(InpOverride!I22="",F_Inputs!I22,InpOverride!I22)</f>
        <v>-1.1577978765063399</v>
      </c>
      <c r="J22" s="131"/>
      <c r="K22" s="131"/>
      <c r="L22" s="131"/>
      <c r="M22" s="131"/>
      <c r="N22" s="131"/>
      <c r="O22" s="131"/>
    </row>
    <row r="23" spans="1:15">
      <c r="A23" t="str">
        <f>F_Inputs!A23</f>
        <v>AFW</v>
      </c>
      <c r="B23" t="s">
        <v>33</v>
      </c>
      <c r="C23" t="s">
        <v>447</v>
      </c>
      <c r="D23" t="s">
        <v>26</v>
      </c>
      <c r="E23" t="s">
        <v>16</v>
      </c>
      <c r="F23" s="131"/>
      <c r="G23" s="131"/>
      <c r="H23" s="131"/>
      <c r="I23" s="170">
        <f>IF(InpOverride!I23="",F_Inputs!I23,InpOverride!I23)</f>
        <v>0</v>
      </c>
      <c r="J23" s="131"/>
      <c r="K23" s="131"/>
      <c r="L23" s="131"/>
      <c r="M23" s="131"/>
      <c r="N23" s="131"/>
      <c r="O23" s="131"/>
    </row>
    <row r="24" spans="1:15">
      <c r="A24" t="str">
        <f>F_Inputs!A24</f>
        <v>AFW</v>
      </c>
      <c r="B24" t="s">
        <v>34</v>
      </c>
      <c r="C24" t="s">
        <v>448</v>
      </c>
      <c r="D24" t="s">
        <v>20</v>
      </c>
      <c r="E24" t="s">
        <v>16</v>
      </c>
      <c r="F24" s="130"/>
      <c r="G24" s="130"/>
      <c r="H24" s="130"/>
      <c r="I24" s="130"/>
      <c r="J24" s="130"/>
      <c r="K24" s="130"/>
      <c r="L24" s="169">
        <f>IF(InpOverride!L24="",F_Inputs!L24,InpOverride!L24)</f>
        <v>1</v>
      </c>
      <c r="M24" s="169">
        <f>IF(InpOverride!M24="",F_Inputs!M24,InpOverride!M24)</f>
        <v>0</v>
      </c>
      <c r="N24" s="169">
        <f>IF(InpOverride!N24="",F_Inputs!N24,InpOverride!N24)</f>
        <v>0</v>
      </c>
      <c r="O24" s="130"/>
    </row>
    <row r="25" spans="1:15">
      <c r="A25" t="str">
        <f>F_Inputs!A25</f>
        <v>AFW</v>
      </c>
      <c r="B25" t="s">
        <v>35</v>
      </c>
      <c r="C25" t="s">
        <v>449</v>
      </c>
      <c r="D25" t="s">
        <v>20</v>
      </c>
      <c r="E25" t="s">
        <v>16</v>
      </c>
      <c r="F25" s="130"/>
      <c r="G25" s="130"/>
      <c r="H25" s="130"/>
      <c r="I25" s="130"/>
      <c r="J25" s="130"/>
      <c r="K25" s="130"/>
      <c r="L25" s="169">
        <f>IF(InpOverride!L25="",F_Inputs!L25,InpOverride!L25)</f>
        <v>0</v>
      </c>
      <c r="M25" s="169">
        <f>IF(InpOverride!M25="",F_Inputs!M25,InpOverride!M25)</f>
        <v>0</v>
      </c>
      <c r="N25" s="169">
        <f>IF(InpOverride!N25="",F_Inputs!N25,InpOverride!N25)</f>
        <v>0</v>
      </c>
      <c r="O25" s="130"/>
    </row>
    <row r="26" spans="1:15">
      <c r="A26" t="str">
        <f>F_Inputs!A26</f>
        <v>AFW</v>
      </c>
      <c r="B26" t="s">
        <v>450</v>
      </c>
      <c r="C26" t="s">
        <v>451</v>
      </c>
      <c r="D26" t="s">
        <v>26</v>
      </c>
      <c r="E26" t="s">
        <v>16</v>
      </c>
      <c r="F26" s="131"/>
      <c r="G26" s="131"/>
      <c r="H26" s="131"/>
      <c r="I26" s="131"/>
      <c r="J26" s="170">
        <f>IF(InpOverride!J26="",F_Inputs!J26,InpOverride!J26)</f>
        <v>116.06</v>
      </c>
      <c r="K26" s="170">
        <f>IF(InpOverride!K26="",F_Inputs!K26,InpOverride!K26)</f>
        <v>115.30200000000001</v>
      </c>
      <c r="L26" s="170">
        <f>IF(InpOverride!L26="",F_Inputs!L26,InpOverride!L26)</f>
        <v>111.273</v>
      </c>
      <c r="M26" s="170">
        <f>IF(InpOverride!M26="",F_Inputs!M26,InpOverride!M26)</f>
        <v>106.261</v>
      </c>
      <c r="N26" s="170">
        <f>IF(InpOverride!N26="",F_Inputs!N26,InpOverride!N26)</f>
        <v>97.902000000000001</v>
      </c>
      <c r="O26" s="131"/>
    </row>
    <row r="27" spans="1:15">
      <c r="A27" t="str">
        <f>F_Inputs!A27</f>
        <v>AFW</v>
      </c>
      <c r="B27" t="s">
        <v>452</v>
      </c>
      <c r="C27" t="s">
        <v>453</v>
      </c>
      <c r="D27" t="s">
        <v>26</v>
      </c>
      <c r="E27" t="s">
        <v>16</v>
      </c>
      <c r="F27" s="131"/>
      <c r="G27" s="131"/>
      <c r="H27" s="131"/>
      <c r="I27" s="131"/>
      <c r="J27" s="170">
        <f>IF(InpOverride!J27="",F_Inputs!J27,InpOverride!J27)</f>
        <v>2.35</v>
      </c>
      <c r="K27" s="170">
        <f>IF(InpOverride!K27="",F_Inputs!K27,InpOverride!K27)</f>
        <v>2.1749999999999998</v>
      </c>
      <c r="L27" s="170">
        <f>IF(InpOverride!L27="",F_Inputs!L27,InpOverride!L27)</f>
        <v>2.4009999999999998</v>
      </c>
      <c r="M27" s="170">
        <f>IF(InpOverride!M27="",F_Inputs!M27,InpOverride!M27)</f>
        <v>2.4889999999999999</v>
      </c>
      <c r="N27" s="170">
        <f>IF(InpOverride!N27="",F_Inputs!N27,InpOverride!N27)</f>
        <v>2.3210000000000002</v>
      </c>
      <c r="O27" s="131"/>
    </row>
    <row r="28" spans="1:15">
      <c r="A28" t="str">
        <f>F_Inputs!A28</f>
        <v>AFW</v>
      </c>
      <c r="B28" t="s">
        <v>454</v>
      </c>
      <c r="C28" t="s">
        <v>455</v>
      </c>
      <c r="D28" t="s">
        <v>26</v>
      </c>
      <c r="E28" t="s">
        <v>16</v>
      </c>
      <c r="F28" s="131"/>
      <c r="G28" s="131"/>
      <c r="H28" s="131"/>
      <c r="I28" s="131"/>
      <c r="J28" s="170">
        <f>IF(InpOverride!J28="",F_Inputs!J28,InpOverride!J28)</f>
        <v>90.94</v>
      </c>
      <c r="K28" s="170">
        <f>IF(InpOverride!K28="",F_Inputs!K28,InpOverride!K28)</f>
        <v>97.841999999999999</v>
      </c>
      <c r="L28" s="170">
        <f>IF(InpOverride!L28="",F_Inputs!L28,InpOverride!L28)</f>
        <v>105.496</v>
      </c>
      <c r="M28" s="170">
        <f>IF(InpOverride!M28="",F_Inputs!M28,InpOverride!M28)</f>
        <v>111.724</v>
      </c>
      <c r="N28" s="170">
        <f>IF(InpOverride!N28="",F_Inputs!N28,InpOverride!N28)</f>
        <v>120.426</v>
      </c>
      <c r="O28" s="131"/>
    </row>
    <row r="29" spans="1:15">
      <c r="A29" t="str">
        <f>F_Inputs!A29</f>
        <v>AFW</v>
      </c>
      <c r="B29" t="s">
        <v>456</v>
      </c>
      <c r="C29" t="s">
        <v>457</v>
      </c>
      <c r="D29" t="s">
        <v>26</v>
      </c>
      <c r="E29" t="s">
        <v>16</v>
      </c>
      <c r="F29" s="131"/>
      <c r="G29" s="131"/>
      <c r="H29" s="131"/>
      <c r="I29" s="131"/>
      <c r="J29" s="170">
        <f>IF(InpOverride!J29="",F_Inputs!J29,InpOverride!J29)</f>
        <v>53.923999999999999</v>
      </c>
      <c r="K29" s="170">
        <f>IF(InpOverride!K29="",F_Inputs!K29,InpOverride!K29)</f>
        <v>51.973999999999997</v>
      </c>
      <c r="L29" s="170">
        <f>IF(InpOverride!L29="",F_Inputs!L29,InpOverride!L29)</f>
        <v>52.000999999999998</v>
      </c>
      <c r="M29" s="170">
        <f>IF(InpOverride!M29="",F_Inputs!M29,InpOverride!M29)</f>
        <v>52.093000000000004</v>
      </c>
      <c r="N29" s="170">
        <f>IF(InpOverride!N29="",F_Inputs!N29,InpOverride!N29)</f>
        <v>47.695</v>
      </c>
      <c r="O29" s="131"/>
    </row>
    <row r="30" spans="1:15">
      <c r="A30" t="str">
        <f>F_Inputs!A30</f>
        <v>AFW</v>
      </c>
      <c r="B30" t="s">
        <v>458</v>
      </c>
      <c r="C30" t="s">
        <v>459</v>
      </c>
      <c r="D30" t="s">
        <v>26</v>
      </c>
      <c r="E30" t="s">
        <v>16</v>
      </c>
      <c r="F30" s="131"/>
      <c r="G30" s="131"/>
      <c r="H30" s="131"/>
      <c r="I30" s="131"/>
      <c r="J30" s="170">
        <f>IF(InpOverride!J30="",F_Inputs!J30,InpOverride!J30)</f>
        <v>-0.54542500000000005</v>
      </c>
      <c r="K30" s="170">
        <f>IF(InpOverride!K30="",F_Inputs!K30,InpOverride!K30)</f>
        <v>-2.6506810000000001</v>
      </c>
      <c r="L30" s="170">
        <f>IF(InpOverride!L30="",F_Inputs!L30,InpOverride!L30)</f>
        <v>-2.8120829999999999</v>
      </c>
      <c r="M30" s="170">
        <f>IF(InpOverride!M30="",F_Inputs!M30,InpOverride!M30)</f>
        <v>-2.4009930000000002</v>
      </c>
      <c r="N30" s="170">
        <f>IF(InpOverride!N30="",F_Inputs!N30,InpOverride!N30)</f>
        <v>-2.4221699999999999</v>
      </c>
      <c r="O30" s="131"/>
    </row>
    <row r="31" spans="1:15">
      <c r="A31" t="str">
        <f>F_Inputs!A31</f>
        <v>AFW</v>
      </c>
      <c r="B31" t="s">
        <v>460</v>
      </c>
      <c r="C31" t="s">
        <v>461</v>
      </c>
      <c r="D31" t="s">
        <v>26</v>
      </c>
      <c r="E31" t="s">
        <v>16</v>
      </c>
      <c r="F31" s="131"/>
      <c r="G31" s="131"/>
      <c r="H31" s="131"/>
      <c r="I31" s="131"/>
      <c r="J31" s="170">
        <f>IF(InpOverride!J31="",F_Inputs!J31,InpOverride!J31)</f>
        <v>0</v>
      </c>
      <c r="K31" s="170">
        <f>IF(InpOverride!K31="",F_Inputs!K31,InpOverride!K31)</f>
        <v>0</v>
      </c>
      <c r="L31" s="170">
        <f>IF(InpOverride!L31="",F_Inputs!L31,InpOverride!L31)</f>
        <v>0</v>
      </c>
      <c r="M31" s="170">
        <f>IF(InpOverride!M31="",F_Inputs!M31,InpOverride!M31)</f>
        <v>0</v>
      </c>
      <c r="N31" s="170">
        <f>IF(InpOverride!N31="",F_Inputs!N31,InpOverride!N31)</f>
        <v>0</v>
      </c>
      <c r="O31" s="131"/>
    </row>
    <row r="32" spans="1:15">
      <c r="A32" t="str">
        <f>F_Inputs!A32</f>
        <v>AFW</v>
      </c>
      <c r="B32" t="s">
        <v>462</v>
      </c>
      <c r="C32" t="s">
        <v>463</v>
      </c>
      <c r="D32" t="s">
        <v>26</v>
      </c>
      <c r="E32" t="s">
        <v>16</v>
      </c>
      <c r="F32" s="131"/>
      <c r="G32" s="131"/>
      <c r="H32" s="131"/>
      <c r="I32" s="131"/>
      <c r="J32" s="170">
        <f>IF(InpOverride!J32="",F_Inputs!J32,InpOverride!J32)</f>
        <v>0</v>
      </c>
      <c r="K32" s="170">
        <f>IF(InpOverride!K32="",F_Inputs!K32,InpOverride!K32)</f>
        <v>0</v>
      </c>
      <c r="L32" s="170">
        <f>IF(InpOverride!L32="",F_Inputs!L32,InpOverride!L32)</f>
        <v>271.17099999999999</v>
      </c>
      <c r="M32" s="170">
        <f>IF(InpOverride!M32="",F_Inputs!M32,InpOverride!M32)</f>
        <v>272.56700000000001</v>
      </c>
      <c r="N32" s="170">
        <f>IF(InpOverride!N32="",F_Inputs!N32,InpOverride!N32)</f>
        <v>0</v>
      </c>
      <c r="O32" s="131"/>
    </row>
    <row r="33" spans="1:15">
      <c r="A33" t="str">
        <f>F_Inputs!A33</f>
        <v>AFW</v>
      </c>
      <c r="B33" t="s">
        <v>464</v>
      </c>
      <c r="C33" t="s">
        <v>465</v>
      </c>
      <c r="D33" t="s">
        <v>26</v>
      </c>
      <c r="E33" t="s">
        <v>16</v>
      </c>
      <c r="F33" s="131"/>
      <c r="G33" s="131"/>
      <c r="H33" s="131"/>
      <c r="I33" s="131"/>
      <c r="J33" s="170">
        <f>IF(InpOverride!J33="",F_Inputs!J33,InpOverride!J33)</f>
        <v>9.1989999999999998</v>
      </c>
      <c r="K33" s="170">
        <f>IF(InpOverride!K33="",F_Inputs!K33,InpOverride!K33)</f>
        <v>13.185</v>
      </c>
      <c r="L33" s="170">
        <f>IF(InpOverride!L33="",F_Inputs!L33,InpOverride!L33)</f>
        <v>13.085000000000001</v>
      </c>
      <c r="M33" s="170">
        <f>IF(InpOverride!M33="",F_Inputs!M33,InpOverride!M33)</f>
        <v>15.840999999999999</v>
      </c>
      <c r="N33" s="170">
        <f>IF(InpOverride!N33="",F_Inputs!N33,InpOverride!N33)</f>
        <v>14.874000000000001</v>
      </c>
      <c r="O33" s="131"/>
    </row>
    <row r="34" spans="1:15">
      <c r="A34" t="str">
        <f>F_Inputs!A34</f>
        <v>AFW</v>
      </c>
      <c r="B34" t="s">
        <v>466</v>
      </c>
      <c r="C34" t="s">
        <v>467</v>
      </c>
      <c r="D34" t="s">
        <v>26</v>
      </c>
      <c r="E34" t="s">
        <v>16</v>
      </c>
      <c r="F34" s="131"/>
      <c r="G34" s="131"/>
      <c r="H34" s="131"/>
      <c r="I34" s="131"/>
      <c r="J34" s="170">
        <f>IF(InpOverride!J34="",F_Inputs!J34,InpOverride!J34)</f>
        <v>0</v>
      </c>
      <c r="K34" s="170">
        <f>IF(InpOverride!K34="",F_Inputs!K34,InpOverride!K34)</f>
        <v>0</v>
      </c>
      <c r="L34" s="170">
        <f>IF(InpOverride!L34="",F_Inputs!L34,InpOverride!L34)</f>
        <v>284.25599999999997</v>
      </c>
      <c r="M34" s="170">
        <f>IF(InpOverride!M34="",F_Inputs!M34,InpOverride!M34)</f>
        <v>288.40800000000002</v>
      </c>
      <c r="N34" s="170">
        <f>IF(InpOverride!N34="",F_Inputs!N34,InpOverride!N34)</f>
        <v>0</v>
      </c>
      <c r="O34" s="131"/>
    </row>
    <row r="35" spans="1:15">
      <c r="A35" t="str">
        <f>F_Inputs!A35</f>
        <v>AFW</v>
      </c>
      <c r="B35" t="s">
        <v>468</v>
      </c>
      <c r="C35" t="s">
        <v>469</v>
      </c>
      <c r="D35" t="s">
        <v>26</v>
      </c>
      <c r="E35" t="s">
        <v>16</v>
      </c>
      <c r="F35" s="131"/>
      <c r="G35" s="131"/>
      <c r="H35" s="131"/>
      <c r="I35" s="131"/>
      <c r="J35" s="170">
        <f>IF(InpOverride!J35="",F_Inputs!J35,InpOverride!J35)</f>
        <v>0</v>
      </c>
      <c r="K35" s="170">
        <f>IF(InpOverride!K35="",F_Inputs!K35,InpOverride!K35)</f>
        <v>0</v>
      </c>
      <c r="L35" s="170">
        <f>IF(InpOverride!L35="",F_Inputs!L35,InpOverride!L35)</f>
        <v>0</v>
      </c>
      <c r="M35" s="170">
        <f>IF(InpOverride!M35="",F_Inputs!M35,InpOverride!M35)</f>
        <v>0</v>
      </c>
      <c r="N35" s="170">
        <f>IF(InpOverride!N35="",F_Inputs!N35,InpOverride!N35)</f>
        <v>0</v>
      </c>
      <c r="O35" s="131"/>
    </row>
    <row r="36" spans="1:15">
      <c r="A36" t="str">
        <f>F_Inputs!A36</f>
        <v>AFW</v>
      </c>
      <c r="B36" t="s">
        <v>470</v>
      </c>
      <c r="C36" t="s">
        <v>471</v>
      </c>
      <c r="D36" t="s">
        <v>26</v>
      </c>
      <c r="E36" t="s">
        <v>16</v>
      </c>
      <c r="F36" s="131"/>
      <c r="G36" s="131"/>
      <c r="H36" s="131"/>
      <c r="I36" s="131"/>
      <c r="J36" s="170">
        <f>IF(InpOverride!J36="",F_Inputs!J36,InpOverride!J36)</f>
        <v>0</v>
      </c>
      <c r="K36" s="170">
        <f>IF(InpOverride!K36="",F_Inputs!K36,InpOverride!K36)</f>
        <v>0</v>
      </c>
      <c r="L36" s="170">
        <f>IF(InpOverride!L36="",F_Inputs!L36,InpOverride!L36)</f>
        <v>0</v>
      </c>
      <c r="M36" s="170">
        <f>IF(InpOverride!M36="",F_Inputs!M36,InpOverride!M36)</f>
        <v>0</v>
      </c>
      <c r="N36" s="170">
        <f>IF(InpOverride!N36="",F_Inputs!N36,InpOverride!N36)</f>
        <v>0</v>
      </c>
      <c r="O36" s="131"/>
    </row>
    <row r="37" spans="1:15">
      <c r="A37" t="str">
        <f>F_Inputs!A37</f>
        <v>AFW</v>
      </c>
      <c r="B37" t="s">
        <v>472</v>
      </c>
      <c r="C37" t="s">
        <v>473</v>
      </c>
      <c r="D37" t="s">
        <v>26</v>
      </c>
      <c r="E37" t="s">
        <v>16</v>
      </c>
      <c r="F37" s="131"/>
      <c r="G37" s="131"/>
      <c r="H37" s="131"/>
      <c r="I37" s="131"/>
      <c r="J37" s="170">
        <f>IF(InpOverride!J37="",F_Inputs!J37,InpOverride!J37)</f>
        <v>0</v>
      </c>
      <c r="K37" s="170">
        <f>IF(InpOverride!K37="",F_Inputs!K37,InpOverride!K37)</f>
        <v>0</v>
      </c>
      <c r="L37" s="170">
        <f>IF(InpOverride!L37="",F_Inputs!L37,InpOverride!L37)</f>
        <v>0</v>
      </c>
      <c r="M37" s="170">
        <f>IF(InpOverride!M37="",F_Inputs!M37,InpOverride!M37)</f>
        <v>0</v>
      </c>
      <c r="N37" s="170">
        <f>IF(InpOverride!N37="",F_Inputs!N37,InpOverride!N37)</f>
        <v>0</v>
      </c>
      <c r="O37" s="131"/>
    </row>
    <row r="38" spans="1:15">
      <c r="A38" t="str">
        <f>F_Inputs!A38</f>
        <v>AFW</v>
      </c>
      <c r="B38" t="s">
        <v>474</v>
      </c>
      <c r="C38" t="s">
        <v>475</v>
      </c>
      <c r="D38" t="s">
        <v>26</v>
      </c>
      <c r="E38" t="s">
        <v>16</v>
      </c>
      <c r="F38" s="131"/>
      <c r="G38" s="131"/>
      <c r="H38" s="131"/>
      <c r="I38" s="131"/>
      <c r="J38" s="170">
        <f>IF(InpOverride!J38="",F_Inputs!J38,InpOverride!J38)</f>
        <v>0</v>
      </c>
      <c r="K38" s="170">
        <f>IF(InpOverride!K38="",F_Inputs!K38,InpOverride!K38)</f>
        <v>0</v>
      </c>
      <c r="L38" s="170">
        <f>IF(InpOverride!L38="",F_Inputs!L38,InpOverride!L38)</f>
        <v>0</v>
      </c>
      <c r="M38" s="170">
        <f>IF(InpOverride!M38="",F_Inputs!M38,InpOverride!M38)</f>
        <v>0</v>
      </c>
      <c r="N38" s="170">
        <f>IF(InpOverride!N38="",F_Inputs!N38,InpOverride!N38)</f>
        <v>0</v>
      </c>
      <c r="O38" s="131"/>
    </row>
    <row r="39" spans="1:15">
      <c r="A39" t="str">
        <f>F_Inputs!A39</f>
        <v>AFW</v>
      </c>
      <c r="B39" t="s">
        <v>476</v>
      </c>
      <c r="C39" t="s">
        <v>477</v>
      </c>
      <c r="D39" t="s">
        <v>26</v>
      </c>
      <c r="E39" t="s">
        <v>16</v>
      </c>
      <c r="F39" s="131"/>
      <c r="G39" s="131"/>
      <c r="H39" s="131"/>
      <c r="I39" s="131"/>
      <c r="J39" s="170">
        <f>IF(InpOverride!J39="",F_Inputs!J39,InpOverride!J39)</f>
        <v>0</v>
      </c>
      <c r="K39" s="170">
        <f>IF(InpOverride!K39="",F_Inputs!K39,InpOverride!K39)</f>
        <v>0</v>
      </c>
      <c r="L39" s="170">
        <f>IF(InpOverride!L39="",F_Inputs!L39,InpOverride!L39)</f>
        <v>0</v>
      </c>
      <c r="M39" s="170">
        <f>IF(InpOverride!M39="",F_Inputs!M39,InpOverride!M39)</f>
        <v>0</v>
      </c>
      <c r="N39" s="170">
        <f>IF(InpOverride!N39="",F_Inputs!N39,InpOverride!N39)</f>
        <v>0</v>
      </c>
      <c r="O39" s="131"/>
    </row>
    <row r="40" spans="1:15">
      <c r="A40" t="str">
        <f>F_Inputs!A40</f>
        <v>AFW</v>
      </c>
      <c r="B40" t="s">
        <v>478</v>
      </c>
      <c r="C40" t="s">
        <v>479</v>
      </c>
      <c r="D40" t="s">
        <v>26</v>
      </c>
      <c r="E40" t="s">
        <v>16</v>
      </c>
      <c r="F40" s="131"/>
      <c r="G40" s="131"/>
      <c r="H40" s="131"/>
      <c r="I40" s="131"/>
      <c r="J40" s="170">
        <f>IF(InpOverride!J40="",F_Inputs!J40,InpOverride!J40)</f>
        <v>0</v>
      </c>
      <c r="K40" s="170">
        <f>IF(InpOverride!K40="",F_Inputs!K40,InpOverride!K40)</f>
        <v>0</v>
      </c>
      <c r="L40" s="170">
        <f>IF(InpOverride!L40="",F_Inputs!L40,InpOverride!L40)</f>
        <v>0</v>
      </c>
      <c r="M40" s="170">
        <f>IF(InpOverride!M40="",F_Inputs!M40,InpOverride!M40)</f>
        <v>0</v>
      </c>
      <c r="N40" s="170">
        <f>IF(InpOverride!N40="",F_Inputs!N40,InpOverride!N40)</f>
        <v>0</v>
      </c>
      <c r="O40" s="131"/>
    </row>
    <row r="41" spans="1:15">
      <c r="A41" t="str">
        <f>F_Inputs!A41</f>
        <v>AFW</v>
      </c>
      <c r="B41" t="s">
        <v>480</v>
      </c>
      <c r="C41" t="s">
        <v>481</v>
      </c>
      <c r="D41" t="s">
        <v>26</v>
      </c>
      <c r="E41" t="s">
        <v>16</v>
      </c>
      <c r="F41" s="131"/>
      <c r="G41" s="131"/>
      <c r="H41" s="131"/>
      <c r="I41" s="131"/>
      <c r="J41" s="170">
        <f>IF(InpOverride!J41="",F_Inputs!J41,InpOverride!J41)</f>
        <v>0</v>
      </c>
      <c r="K41" s="170">
        <f>IF(InpOverride!K41="",F_Inputs!K41,InpOverride!K41)</f>
        <v>0</v>
      </c>
      <c r="L41" s="170">
        <f>IF(InpOverride!L41="",F_Inputs!L41,InpOverride!L41)</f>
        <v>0</v>
      </c>
      <c r="M41" s="170">
        <f>IF(InpOverride!M41="",F_Inputs!M41,InpOverride!M41)</f>
        <v>0</v>
      </c>
      <c r="N41" s="170">
        <f>IF(InpOverride!N41="",F_Inputs!N41,InpOverride!N41)</f>
        <v>0</v>
      </c>
      <c r="O41" s="131"/>
    </row>
    <row r="42" spans="1:15">
      <c r="A42" t="str">
        <f>F_Inputs!A42</f>
        <v>AFW</v>
      </c>
      <c r="B42" t="s">
        <v>482</v>
      </c>
      <c r="C42" t="s">
        <v>483</v>
      </c>
      <c r="D42" t="s">
        <v>26</v>
      </c>
      <c r="E42" t="s">
        <v>16</v>
      </c>
      <c r="F42" s="131"/>
      <c r="G42" s="131"/>
      <c r="H42" s="131"/>
      <c r="I42" s="131"/>
      <c r="J42" s="170">
        <f>IF(InpOverride!J42="",F_Inputs!J42,InpOverride!J42)</f>
        <v>0</v>
      </c>
      <c r="K42" s="170">
        <f>IF(InpOverride!K42="",F_Inputs!K42,InpOverride!K42)</f>
        <v>0</v>
      </c>
      <c r="L42" s="170">
        <f>IF(InpOverride!L42="",F_Inputs!L42,InpOverride!L42)</f>
        <v>0</v>
      </c>
      <c r="M42" s="170">
        <f>IF(InpOverride!M42="",F_Inputs!M42,InpOverride!M42)</f>
        <v>0</v>
      </c>
      <c r="N42" s="170">
        <f>IF(InpOverride!N42="",F_Inputs!N42,InpOverride!N42)</f>
        <v>0</v>
      </c>
      <c r="O42" s="131"/>
    </row>
    <row r="43" spans="1:15">
      <c r="A43" t="str">
        <f>F_Inputs!A43</f>
        <v>AFW</v>
      </c>
      <c r="B43" t="s">
        <v>484</v>
      </c>
      <c r="C43" t="s">
        <v>485</v>
      </c>
      <c r="D43" t="s">
        <v>26</v>
      </c>
      <c r="E43" t="s">
        <v>16</v>
      </c>
      <c r="F43" s="131"/>
      <c r="G43" s="131"/>
      <c r="H43" s="131"/>
      <c r="I43" s="131"/>
      <c r="J43" s="170">
        <f>IF(InpOverride!J43="",F_Inputs!J43,InpOverride!J43)</f>
        <v>0</v>
      </c>
      <c r="K43" s="170">
        <f>IF(InpOverride!K43="",F_Inputs!K43,InpOverride!K43)</f>
        <v>0</v>
      </c>
      <c r="L43" s="170">
        <f>IF(InpOverride!L43="",F_Inputs!L43,InpOverride!L43)</f>
        <v>0</v>
      </c>
      <c r="M43" s="170">
        <f>IF(InpOverride!M43="",F_Inputs!M43,InpOverride!M43)</f>
        <v>0</v>
      </c>
      <c r="N43" s="170">
        <f>IF(InpOverride!N43="",F_Inputs!N43,InpOverride!N43)</f>
        <v>0</v>
      </c>
      <c r="O43" s="131"/>
    </row>
    <row r="44" spans="1:15">
      <c r="A44" t="str">
        <f>F_Inputs!A44</f>
        <v>AFW</v>
      </c>
      <c r="B44" t="s">
        <v>486</v>
      </c>
      <c r="C44" t="s">
        <v>487</v>
      </c>
      <c r="D44" t="s">
        <v>26</v>
      </c>
      <c r="E44" t="s">
        <v>16</v>
      </c>
      <c r="F44" s="131"/>
      <c r="G44" s="131"/>
      <c r="H44" s="131"/>
      <c r="I44" s="131"/>
      <c r="J44" s="170">
        <f>IF(InpOverride!J44="",F_Inputs!J44,InpOverride!J44)</f>
        <v>0</v>
      </c>
      <c r="K44" s="170">
        <f>IF(InpOverride!K44="",F_Inputs!K44,InpOverride!K44)</f>
        <v>0</v>
      </c>
      <c r="L44" s="170">
        <f>IF(InpOverride!L44="",F_Inputs!L44,InpOverride!L44)</f>
        <v>0</v>
      </c>
      <c r="M44" s="170">
        <f>IF(InpOverride!M44="",F_Inputs!M44,InpOverride!M44)</f>
        <v>0</v>
      </c>
      <c r="N44" s="170">
        <f>IF(InpOverride!N44="",F_Inputs!N44,InpOverride!N44)</f>
        <v>0</v>
      </c>
      <c r="O44" s="131"/>
    </row>
    <row r="45" spans="1:15">
      <c r="A45" t="str">
        <f>F_Inputs!A45</f>
        <v>AFW</v>
      </c>
      <c r="B45" t="s">
        <v>488</v>
      </c>
      <c r="C45" t="s">
        <v>489</v>
      </c>
      <c r="D45" t="s">
        <v>26</v>
      </c>
      <c r="E45" t="s">
        <v>16</v>
      </c>
      <c r="F45" s="131"/>
      <c r="G45" s="131"/>
      <c r="H45" s="131"/>
      <c r="I45" s="131"/>
      <c r="J45" s="170">
        <f>IF(InpOverride!J45="",F_Inputs!J45,InpOverride!J45)</f>
        <v>0</v>
      </c>
      <c r="K45" s="170">
        <f>IF(InpOverride!K45="",F_Inputs!K45,InpOverride!K45)</f>
        <v>0</v>
      </c>
      <c r="L45" s="170">
        <f>IF(InpOverride!L45="",F_Inputs!L45,InpOverride!L45)</f>
        <v>0</v>
      </c>
      <c r="M45" s="170">
        <f>IF(InpOverride!M45="",F_Inputs!M45,InpOverride!M45)</f>
        <v>0</v>
      </c>
      <c r="N45" s="170">
        <f>IF(InpOverride!N45="",F_Inputs!N45,InpOverride!N45)</f>
        <v>0</v>
      </c>
      <c r="O45" s="131"/>
    </row>
    <row r="46" spans="1:15">
      <c r="A46" t="str">
        <f>F_Inputs!A46</f>
        <v>AFW</v>
      </c>
      <c r="B46" t="s">
        <v>490</v>
      </c>
      <c r="C46" t="s">
        <v>491</v>
      </c>
      <c r="D46" t="s">
        <v>26</v>
      </c>
      <c r="E46" t="s">
        <v>16</v>
      </c>
      <c r="F46" s="131"/>
      <c r="G46" s="131"/>
      <c r="H46" s="131"/>
      <c r="I46" s="131"/>
      <c r="J46" s="170">
        <f>IF(InpOverride!J46="",F_Inputs!J46,InpOverride!J46)</f>
        <v>0</v>
      </c>
      <c r="K46" s="170">
        <f>IF(InpOverride!K46="",F_Inputs!K46,InpOverride!K46)</f>
        <v>0</v>
      </c>
      <c r="L46" s="170">
        <f>IF(InpOverride!L46="",F_Inputs!L46,InpOverride!L46)</f>
        <v>0</v>
      </c>
      <c r="M46" s="170">
        <f>IF(InpOverride!M46="",F_Inputs!M46,InpOverride!M46)</f>
        <v>0</v>
      </c>
      <c r="N46" s="170">
        <f>IF(InpOverride!N46="",F_Inputs!N46,InpOverride!N46)</f>
        <v>0</v>
      </c>
      <c r="O46" s="131"/>
    </row>
    <row r="47" spans="1:15">
      <c r="A47" t="str">
        <f>F_Inputs!A47</f>
        <v>AFW</v>
      </c>
      <c r="B47" t="s">
        <v>492</v>
      </c>
      <c r="C47" t="s">
        <v>493</v>
      </c>
      <c r="D47" t="s">
        <v>26</v>
      </c>
      <c r="E47" t="s">
        <v>16</v>
      </c>
      <c r="F47" s="131"/>
      <c r="G47" s="131"/>
      <c r="H47" s="131"/>
      <c r="I47" s="131"/>
      <c r="J47" s="170">
        <f>IF(InpOverride!J47="",F_Inputs!J47,InpOverride!J47)</f>
        <v>0</v>
      </c>
      <c r="K47" s="170">
        <f>IF(InpOverride!K47="",F_Inputs!K47,InpOverride!K47)</f>
        <v>0</v>
      </c>
      <c r="L47" s="170">
        <f>IF(InpOverride!L47="",F_Inputs!L47,InpOverride!L47)</f>
        <v>0</v>
      </c>
      <c r="M47" s="170">
        <f>IF(InpOverride!M47="",F_Inputs!M47,InpOverride!M47)</f>
        <v>0</v>
      </c>
      <c r="N47" s="170">
        <f>IF(InpOverride!N47="",F_Inputs!N47,InpOverride!N47)</f>
        <v>0</v>
      </c>
      <c r="O47" s="131"/>
    </row>
    <row r="48" spans="1:15">
      <c r="A48" t="str">
        <f>F_Inputs!A48</f>
        <v>AFW</v>
      </c>
      <c r="B48" t="s">
        <v>494</v>
      </c>
      <c r="C48" t="s">
        <v>495</v>
      </c>
      <c r="D48" t="s">
        <v>26</v>
      </c>
      <c r="E48" t="s">
        <v>16</v>
      </c>
      <c r="F48" s="131"/>
      <c r="G48" s="131"/>
      <c r="H48" s="131"/>
      <c r="I48" s="131"/>
      <c r="J48" s="170">
        <f>IF(InpOverride!J48="",F_Inputs!J48,InpOverride!J48)</f>
        <v>0</v>
      </c>
      <c r="K48" s="170">
        <f>IF(InpOverride!K48="",F_Inputs!K48,InpOverride!K48)</f>
        <v>0</v>
      </c>
      <c r="L48" s="170">
        <f>IF(InpOverride!L48="",F_Inputs!L48,InpOverride!L48)</f>
        <v>0</v>
      </c>
      <c r="M48" s="170">
        <f>IF(InpOverride!M48="",F_Inputs!M48,InpOverride!M48)</f>
        <v>0</v>
      </c>
      <c r="N48" s="170">
        <f>IF(InpOverride!N48="",F_Inputs!N48,InpOverride!N48)</f>
        <v>0</v>
      </c>
      <c r="O48" s="131"/>
    </row>
    <row r="49" spans="1:15">
      <c r="A49" t="str">
        <f>F_Inputs!A49</f>
        <v>AFW</v>
      </c>
      <c r="B49" t="s">
        <v>496</v>
      </c>
      <c r="C49" t="s">
        <v>497</v>
      </c>
      <c r="D49" t="s">
        <v>26</v>
      </c>
      <c r="E49" t="s">
        <v>16</v>
      </c>
      <c r="F49" s="131"/>
      <c r="G49" s="131"/>
      <c r="H49" s="131"/>
      <c r="I49" s="131"/>
      <c r="J49" s="170">
        <f>IF(InpOverride!J49="",F_Inputs!J49,InpOverride!J49)</f>
        <v>0</v>
      </c>
      <c r="K49" s="170">
        <f>IF(InpOverride!K49="",F_Inputs!K49,InpOverride!K49)</f>
        <v>0</v>
      </c>
      <c r="L49" s="170">
        <f>IF(InpOverride!L49="",F_Inputs!L49,InpOverride!L49)</f>
        <v>0</v>
      </c>
      <c r="M49" s="170">
        <f>IF(InpOverride!M49="",F_Inputs!M49,InpOverride!M49)</f>
        <v>0</v>
      </c>
      <c r="N49" s="170">
        <f>IF(InpOverride!N49="",F_Inputs!N49,InpOverride!N49)</f>
        <v>0</v>
      </c>
      <c r="O49" s="131"/>
    </row>
    <row r="50" spans="1:15">
      <c r="A50" t="str">
        <f>F_Inputs!A50</f>
        <v>AFW</v>
      </c>
      <c r="B50" t="s">
        <v>498</v>
      </c>
      <c r="C50" t="s">
        <v>499</v>
      </c>
      <c r="D50" t="s">
        <v>26</v>
      </c>
      <c r="E50" t="s">
        <v>16</v>
      </c>
      <c r="F50" s="131"/>
      <c r="G50" s="131"/>
      <c r="H50" s="131"/>
      <c r="I50" s="131"/>
      <c r="J50" s="170">
        <f>IF(InpOverride!J50="",F_Inputs!J50,InpOverride!J50)</f>
        <v>0</v>
      </c>
      <c r="K50" s="170">
        <f>IF(InpOverride!K50="",F_Inputs!K50,InpOverride!K50)</f>
        <v>0</v>
      </c>
      <c r="L50" s="170">
        <f>IF(InpOverride!L50="",F_Inputs!L50,InpOverride!L50)</f>
        <v>0</v>
      </c>
      <c r="M50" s="170">
        <f>IF(InpOverride!M50="",F_Inputs!M50,InpOverride!M50)</f>
        <v>0</v>
      </c>
      <c r="N50" s="170">
        <f>IF(InpOverride!N50="",F_Inputs!N50,InpOverride!N50)</f>
        <v>0</v>
      </c>
      <c r="O50" s="131"/>
    </row>
    <row r="51" spans="1:15">
      <c r="A51" t="str">
        <f>F_Inputs!A51</f>
        <v>AFW</v>
      </c>
      <c r="B51" t="s">
        <v>500</v>
      </c>
      <c r="C51" t="s">
        <v>501</v>
      </c>
      <c r="D51" t="s">
        <v>26</v>
      </c>
      <c r="E51" t="s">
        <v>16</v>
      </c>
      <c r="F51" s="131"/>
      <c r="G51" s="131"/>
      <c r="H51" s="131"/>
      <c r="I51" s="131"/>
      <c r="J51" s="170">
        <f>IF(InpOverride!J51="",F_Inputs!J51,InpOverride!J51)</f>
        <v>0</v>
      </c>
      <c r="K51" s="170">
        <f>IF(InpOverride!K51="",F_Inputs!K51,InpOverride!K51)</f>
        <v>0</v>
      </c>
      <c r="L51" s="170">
        <f>IF(InpOverride!L51="",F_Inputs!L51,InpOverride!L51)</f>
        <v>0</v>
      </c>
      <c r="M51" s="170">
        <f>IF(InpOverride!M51="",F_Inputs!M51,InpOverride!M51)</f>
        <v>0</v>
      </c>
      <c r="N51" s="170">
        <f>IF(InpOverride!N51="",F_Inputs!N51,InpOverride!N51)</f>
        <v>0</v>
      </c>
      <c r="O51" s="131"/>
    </row>
    <row r="52" spans="1:15">
      <c r="A52" t="str">
        <f>F_Inputs!A52</f>
        <v>AFW</v>
      </c>
      <c r="B52" t="s">
        <v>502</v>
      </c>
      <c r="C52" t="s">
        <v>503</v>
      </c>
      <c r="D52" t="s">
        <v>26</v>
      </c>
      <c r="E52" t="s">
        <v>16</v>
      </c>
      <c r="F52" s="131"/>
      <c r="G52" s="131"/>
      <c r="H52" s="131"/>
      <c r="I52" s="131"/>
      <c r="J52" s="170">
        <f>IF(InpOverride!J52="",F_Inputs!J52,InpOverride!J52)</f>
        <v>0</v>
      </c>
      <c r="K52" s="170">
        <f>IF(InpOverride!K52="",F_Inputs!K52,InpOverride!K52)</f>
        <v>0</v>
      </c>
      <c r="L52" s="170">
        <f>IF(InpOverride!L52="",F_Inputs!L52,InpOverride!L52)</f>
        <v>0</v>
      </c>
      <c r="M52" s="170">
        <f>IF(InpOverride!M52="",F_Inputs!M52,InpOverride!M52)</f>
        <v>0</v>
      </c>
      <c r="N52" s="170">
        <f>IF(InpOverride!N52="",F_Inputs!N52,InpOverride!N52)</f>
        <v>0</v>
      </c>
      <c r="O52" s="131"/>
    </row>
    <row r="53" spans="1:15">
      <c r="A53" t="str">
        <f>F_Inputs!A53</f>
        <v>AFW</v>
      </c>
      <c r="B53" t="s">
        <v>36</v>
      </c>
      <c r="C53" t="s">
        <v>504</v>
      </c>
      <c r="D53" t="s">
        <v>26</v>
      </c>
      <c r="E53" t="s">
        <v>16</v>
      </c>
      <c r="F53" s="131"/>
      <c r="G53" s="131"/>
      <c r="H53" s="131"/>
      <c r="I53" s="131"/>
      <c r="J53" s="131"/>
      <c r="K53" s="131"/>
      <c r="L53" s="170">
        <f>IF(InpOverride!L53="",F_Inputs!L53,InpOverride!L53)</f>
        <v>0</v>
      </c>
      <c r="M53" s="170">
        <f>IF(InpOverride!M53="",F_Inputs!M53,InpOverride!M53)</f>
        <v>0</v>
      </c>
      <c r="N53" s="170">
        <f>IF(InpOverride!N53="",F_Inputs!N53,InpOverride!N53)</f>
        <v>0</v>
      </c>
      <c r="O53" s="131"/>
    </row>
    <row r="54" spans="1:15">
      <c r="A54" t="str">
        <f>F_Inputs!A54</f>
        <v>AFW</v>
      </c>
      <c r="B54" t="s">
        <v>505</v>
      </c>
      <c r="C54" t="s">
        <v>506</v>
      </c>
      <c r="D54" t="s">
        <v>26</v>
      </c>
      <c r="E54" t="s">
        <v>16</v>
      </c>
      <c r="F54" s="131"/>
      <c r="G54" s="131"/>
      <c r="H54" s="131"/>
      <c r="I54" s="131"/>
      <c r="J54" s="131"/>
      <c r="K54" s="131"/>
      <c r="L54" s="170">
        <f>IF(InpOverride!L54="",F_Inputs!L54,InpOverride!L54)</f>
        <v>0</v>
      </c>
      <c r="M54" s="170">
        <f>IF(InpOverride!M54="",F_Inputs!M54,InpOverride!M54)</f>
        <v>0</v>
      </c>
      <c r="N54" s="170">
        <f>IF(InpOverride!N54="",F_Inputs!N54,InpOverride!N54)</f>
        <v>0</v>
      </c>
      <c r="O54" s="131"/>
    </row>
    <row r="55" spans="1:15">
      <c r="A55" t="str">
        <f>F_Inputs!A55</f>
        <v>AFW</v>
      </c>
      <c r="B55" t="s">
        <v>507</v>
      </c>
      <c r="C55" t="s">
        <v>506</v>
      </c>
      <c r="D55" t="s">
        <v>26</v>
      </c>
      <c r="E55" t="s">
        <v>16</v>
      </c>
      <c r="F55" s="131"/>
      <c r="G55" s="131"/>
      <c r="H55" s="131"/>
      <c r="I55" s="131"/>
      <c r="J55" s="131"/>
      <c r="K55" s="131"/>
      <c r="L55" s="170">
        <f>IF(InpOverride!L55="",F_Inputs!L55,InpOverride!L55)</f>
        <v>0</v>
      </c>
      <c r="M55" s="170">
        <f>IF(InpOverride!M55="",F_Inputs!M55,InpOverride!M55)</f>
        <v>0</v>
      </c>
      <c r="N55" s="170">
        <f>IF(InpOverride!N55="",F_Inputs!N55,InpOverride!N55)</f>
        <v>0</v>
      </c>
      <c r="O55" s="131"/>
    </row>
    <row r="56" spans="1:15">
      <c r="A56" t="str">
        <f>F_Inputs!A56</f>
        <v>AFW</v>
      </c>
      <c r="B56" t="s">
        <v>37</v>
      </c>
      <c r="C56" t="s">
        <v>508</v>
      </c>
      <c r="D56" t="s">
        <v>26</v>
      </c>
      <c r="E56" t="s">
        <v>16</v>
      </c>
      <c r="F56" s="131"/>
      <c r="G56" s="131"/>
      <c r="H56" s="131"/>
      <c r="I56" s="131"/>
      <c r="J56" s="131"/>
      <c r="K56" s="131"/>
      <c r="L56" s="170">
        <f>IF(InpOverride!L56="",F_Inputs!L56,InpOverride!L56)</f>
        <v>0</v>
      </c>
      <c r="M56" s="170">
        <f>IF(InpOverride!M56="",F_Inputs!M56,InpOverride!M56)</f>
        <v>0</v>
      </c>
      <c r="N56" s="170">
        <f>IF(InpOverride!N56="",F_Inputs!N56,InpOverride!N56)</f>
        <v>0</v>
      </c>
      <c r="O56" s="131"/>
    </row>
    <row r="57" spans="1:15">
      <c r="A57" t="str">
        <f>F_Inputs!A57</f>
        <v>AFW</v>
      </c>
      <c r="B57" t="s">
        <v>509</v>
      </c>
      <c r="C57" t="s">
        <v>510</v>
      </c>
      <c r="D57" t="s">
        <v>26</v>
      </c>
      <c r="E57" t="s">
        <v>16</v>
      </c>
      <c r="F57" s="131"/>
      <c r="G57" s="131"/>
      <c r="H57" s="131"/>
      <c r="I57" s="131"/>
      <c r="J57" s="131"/>
      <c r="K57" s="131"/>
      <c r="L57" s="170">
        <f>IF(InpOverride!L57="",F_Inputs!L57,InpOverride!L57)</f>
        <v>0</v>
      </c>
      <c r="M57" s="170">
        <f>IF(InpOverride!M57="",F_Inputs!M57,InpOverride!M57)</f>
        <v>0</v>
      </c>
      <c r="N57" s="170">
        <f>IF(InpOverride!N57="",F_Inputs!N57,InpOverride!N57)</f>
        <v>0</v>
      </c>
      <c r="O57" s="131"/>
    </row>
    <row r="58" spans="1:15">
      <c r="A58" t="str">
        <f>F_Inputs!A58</f>
        <v>AFW</v>
      </c>
      <c r="B58" t="s">
        <v>511</v>
      </c>
      <c r="C58" t="s">
        <v>510</v>
      </c>
      <c r="D58" t="s">
        <v>26</v>
      </c>
      <c r="E58" t="s">
        <v>16</v>
      </c>
      <c r="F58" s="131"/>
      <c r="G58" s="131"/>
      <c r="H58" s="131"/>
      <c r="I58" s="131"/>
      <c r="J58" s="131"/>
      <c r="K58" s="131"/>
      <c r="L58" s="170">
        <f>IF(InpOverride!L58="",F_Inputs!L58,InpOverride!L58)</f>
        <v>0</v>
      </c>
      <c r="M58" s="170">
        <f>IF(InpOverride!M58="",F_Inputs!M58,InpOverride!M58)</f>
        <v>0</v>
      </c>
      <c r="N58" s="170">
        <f>IF(InpOverride!N58="",F_Inputs!N58,InpOverride!N58)</f>
        <v>0</v>
      </c>
      <c r="O58" s="131"/>
    </row>
    <row r="59" spans="1:15">
      <c r="A59" t="str">
        <f>F_Inputs!A59</f>
        <v>AFW</v>
      </c>
      <c r="B59" t="s">
        <v>38</v>
      </c>
      <c r="C59" t="s">
        <v>512</v>
      </c>
      <c r="D59" t="s">
        <v>26</v>
      </c>
      <c r="E59" t="s">
        <v>16</v>
      </c>
      <c r="F59" s="131"/>
      <c r="G59" s="131"/>
      <c r="H59" s="131"/>
      <c r="I59" s="131"/>
      <c r="J59" s="131"/>
      <c r="K59" s="131"/>
      <c r="L59" s="170">
        <f>IF(InpOverride!L59="",F_Inputs!L59,InpOverride!L59)</f>
        <v>0</v>
      </c>
      <c r="M59" s="170">
        <f>IF(InpOverride!M59="",F_Inputs!M59,InpOverride!M59)</f>
        <v>0</v>
      </c>
      <c r="N59" s="170">
        <f>IF(InpOverride!N59="",F_Inputs!N59,InpOverride!N59)</f>
        <v>0</v>
      </c>
      <c r="O59" s="131"/>
    </row>
    <row r="60" spans="1:15">
      <c r="A60" t="str">
        <f>F_Inputs!A60</f>
        <v>AFW</v>
      </c>
      <c r="B60" t="s">
        <v>39</v>
      </c>
      <c r="C60" t="s">
        <v>513</v>
      </c>
      <c r="D60" t="s">
        <v>26</v>
      </c>
      <c r="E60" t="s">
        <v>16</v>
      </c>
      <c r="F60" s="131"/>
      <c r="G60" s="131"/>
      <c r="H60" s="131"/>
      <c r="I60" s="131"/>
      <c r="J60" s="131"/>
      <c r="K60" s="131"/>
      <c r="L60" s="170">
        <f>IF(InpOverride!L60="",F_Inputs!L60,InpOverride!L60)</f>
        <v>0</v>
      </c>
      <c r="M60" s="170">
        <f>IF(InpOverride!M60="",F_Inputs!M60,InpOverride!M60)</f>
        <v>0</v>
      </c>
      <c r="N60" s="170">
        <f>IF(InpOverride!N60="",F_Inputs!N60,InpOverride!N60)</f>
        <v>0</v>
      </c>
      <c r="O60" s="131"/>
    </row>
    <row r="61" spans="1:15">
      <c r="A61" t="str">
        <f>F_Inputs!A61</f>
        <v>AFW</v>
      </c>
      <c r="B61" t="s">
        <v>40</v>
      </c>
      <c r="C61" t="s">
        <v>513</v>
      </c>
      <c r="D61" t="s">
        <v>26</v>
      </c>
      <c r="E61" t="s">
        <v>16</v>
      </c>
      <c r="F61" s="131"/>
      <c r="G61" s="131"/>
      <c r="H61" s="131"/>
      <c r="I61" s="131"/>
      <c r="J61" s="131"/>
      <c r="K61" s="131"/>
      <c r="L61" s="170">
        <f>IF(InpOverride!L61="",F_Inputs!L61,InpOverride!L61)</f>
        <v>0</v>
      </c>
      <c r="M61" s="170">
        <f>IF(InpOverride!M61="",F_Inputs!M61,InpOverride!M61)</f>
        <v>0</v>
      </c>
      <c r="N61" s="170">
        <f>IF(InpOverride!N61="",F_Inputs!N61,InpOverride!N61)</f>
        <v>0</v>
      </c>
      <c r="O61" s="131"/>
    </row>
    <row r="62" spans="1:15">
      <c r="A62" t="str">
        <f>F_Inputs!A62</f>
        <v>AFW</v>
      </c>
      <c r="B62" t="s">
        <v>41</v>
      </c>
      <c r="C62" t="s">
        <v>514</v>
      </c>
      <c r="D62" t="s">
        <v>26</v>
      </c>
      <c r="E62" t="s">
        <v>16</v>
      </c>
      <c r="F62" s="131"/>
      <c r="G62" s="131"/>
      <c r="H62" s="131"/>
      <c r="I62" s="131"/>
      <c r="J62" s="131"/>
      <c r="K62" s="131"/>
      <c r="L62" s="131"/>
      <c r="M62" s="131"/>
      <c r="N62" s="170">
        <f>IF(InpOverride!N62="",F_Inputs!N62,InpOverride!N62)</f>
        <v>4.8179999999999996</v>
      </c>
      <c r="O62" s="131"/>
    </row>
    <row r="63" spans="1:15">
      <c r="A63" t="str">
        <f>F_Inputs!A63</f>
        <v>AFW</v>
      </c>
      <c r="B63" t="s">
        <v>42</v>
      </c>
      <c r="C63" t="s">
        <v>515</v>
      </c>
      <c r="D63" t="s">
        <v>26</v>
      </c>
      <c r="E63" t="s">
        <v>16</v>
      </c>
      <c r="F63" s="131"/>
      <c r="G63" s="131"/>
      <c r="H63" s="131"/>
      <c r="I63" s="131"/>
      <c r="J63" s="131"/>
      <c r="K63" s="131"/>
      <c r="L63" s="131"/>
      <c r="M63" s="131"/>
      <c r="N63" s="170">
        <f>IF(InpOverride!N63="",F_Inputs!N63,InpOverride!N63)</f>
        <v>0</v>
      </c>
      <c r="O63" s="131"/>
    </row>
    <row r="64" spans="1:15">
      <c r="A64" t="str">
        <f>F_Inputs!A64</f>
        <v>AFW</v>
      </c>
      <c r="B64" t="s">
        <v>43</v>
      </c>
      <c r="C64" t="s">
        <v>515</v>
      </c>
      <c r="D64" t="s">
        <v>26</v>
      </c>
      <c r="E64" t="s">
        <v>16</v>
      </c>
      <c r="F64" s="131"/>
      <c r="G64" s="131"/>
      <c r="H64" s="131"/>
      <c r="I64" s="131"/>
      <c r="J64" s="131"/>
      <c r="K64" s="131"/>
      <c r="L64" s="131"/>
      <c r="M64" s="131"/>
      <c r="N64" s="170">
        <f>IF(InpOverride!N64="",F_Inputs!N64,InpOverride!N64)</f>
        <v>0</v>
      </c>
      <c r="O64" s="131"/>
    </row>
    <row r="65" spans="1:15">
      <c r="A65" t="str">
        <f>F_Inputs!A65</f>
        <v>AFW</v>
      </c>
      <c r="B65" t="s">
        <v>44</v>
      </c>
      <c r="C65" t="s">
        <v>516</v>
      </c>
      <c r="D65" t="s">
        <v>439</v>
      </c>
      <c r="E65" t="s">
        <v>16</v>
      </c>
      <c r="F65" s="172">
        <f>IF(InpOverride!F65="",F_Inputs!F65,InpOverride!F65)</f>
        <v>234.4</v>
      </c>
      <c r="G65" s="172">
        <f>IF(InpOverride!G65="",F_Inputs!G65,InpOverride!G65)</f>
        <v>242.5</v>
      </c>
      <c r="H65" s="172">
        <f>IF(InpOverride!H65="",F_Inputs!H65,InpOverride!H65)</f>
        <v>249.5</v>
      </c>
      <c r="I65" s="172">
        <f>IF(InpOverride!I65="",F_Inputs!I65,InpOverride!I65)</f>
        <v>255.7</v>
      </c>
      <c r="J65" s="172">
        <f>IF(InpOverride!J65="",F_Inputs!J65,InpOverride!J65)</f>
        <v>258</v>
      </c>
      <c r="K65" s="172">
        <f>IF(InpOverride!K65="",F_Inputs!K65,InpOverride!K65)</f>
        <v>261.39999999999998</v>
      </c>
      <c r="L65" s="172">
        <f>IF(InpOverride!L65="",F_Inputs!L65,InpOverride!L65)</f>
        <v>270.60000000000002</v>
      </c>
      <c r="M65" s="172">
        <f>IF(InpOverride!M65="",F_Inputs!M65,InpOverride!M65)</f>
        <v>279.7</v>
      </c>
      <c r="N65" s="172">
        <f>IF(InpOverride!N65="",F_Inputs!N65,InpOverride!N65)</f>
        <v>288.2</v>
      </c>
      <c r="O65" s="133"/>
    </row>
    <row r="66" spans="1:15">
      <c r="A66" t="str">
        <f>F_Inputs!A66</f>
        <v>AFW</v>
      </c>
      <c r="B66" t="s">
        <v>45</v>
      </c>
      <c r="C66" t="s">
        <v>517</v>
      </c>
      <c r="D66" t="s">
        <v>439</v>
      </c>
      <c r="E66" t="s">
        <v>16</v>
      </c>
      <c r="F66" s="172">
        <f>IF(InpOverride!F66="",F_Inputs!F66,InpOverride!F66)</f>
        <v>235.2</v>
      </c>
      <c r="G66" s="172">
        <f>IF(InpOverride!G66="",F_Inputs!G66,InpOverride!G66)</f>
        <v>242.4</v>
      </c>
      <c r="H66" s="172">
        <f>IF(InpOverride!H66="",F_Inputs!H66,InpOverride!H66)</f>
        <v>250</v>
      </c>
      <c r="I66" s="172">
        <f>IF(InpOverride!I66="",F_Inputs!I66,InpOverride!I66)</f>
        <v>255.9</v>
      </c>
      <c r="J66" s="172">
        <f>IF(InpOverride!J66="",F_Inputs!J66,InpOverride!J66)</f>
        <v>258.5</v>
      </c>
      <c r="K66" s="172">
        <f>IF(InpOverride!K66="",F_Inputs!K66,InpOverride!K66)</f>
        <v>262.10000000000002</v>
      </c>
      <c r="L66" s="172">
        <f>IF(InpOverride!L66="",F_Inputs!L66,InpOverride!L66)</f>
        <v>271.7</v>
      </c>
      <c r="M66" s="172">
        <f>IF(InpOverride!M66="",F_Inputs!M66,InpOverride!M66)</f>
        <v>280.7</v>
      </c>
      <c r="N66" s="172">
        <f>IF(InpOverride!N66="",F_Inputs!N66,InpOverride!N66)</f>
        <v>289.2</v>
      </c>
      <c r="O66" s="133"/>
    </row>
    <row r="67" spans="1:15">
      <c r="A67" t="str">
        <f>F_Inputs!A67</f>
        <v>AFW</v>
      </c>
      <c r="B67" t="s">
        <v>46</v>
      </c>
      <c r="C67" t="s">
        <v>518</v>
      </c>
      <c r="D67" t="s">
        <v>439</v>
      </c>
      <c r="E67" t="s">
        <v>16</v>
      </c>
      <c r="F67" s="172">
        <f>IF(InpOverride!F67="",F_Inputs!F67,InpOverride!F67)</f>
        <v>235.2</v>
      </c>
      <c r="G67" s="172">
        <f>IF(InpOverride!G67="",F_Inputs!G67,InpOverride!G67)</f>
        <v>241.8</v>
      </c>
      <c r="H67" s="172">
        <f>IF(InpOverride!H67="",F_Inputs!H67,InpOverride!H67)</f>
        <v>249.7</v>
      </c>
      <c r="I67" s="172">
        <f>IF(InpOverride!I67="",F_Inputs!I67,InpOverride!I67)</f>
        <v>256.3</v>
      </c>
      <c r="J67" s="172">
        <f>IF(InpOverride!J67="",F_Inputs!J67,InpOverride!J67)</f>
        <v>258.89999999999998</v>
      </c>
      <c r="K67" s="172">
        <f>IF(InpOverride!K67="",F_Inputs!K67,InpOverride!K67)</f>
        <v>263.10000000000002</v>
      </c>
      <c r="L67" s="172">
        <f>IF(InpOverride!L67="",F_Inputs!L67,InpOverride!L67)</f>
        <v>272.3</v>
      </c>
      <c r="M67" s="172">
        <f>IF(InpOverride!M67="",F_Inputs!M67,InpOverride!M67)</f>
        <v>281.5</v>
      </c>
      <c r="N67" s="172">
        <f>IF(InpOverride!N67="",F_Inputs!N67,InpOverride!N67)</f>
        <v>289.60000000000002</v>
      </c>
      <c r="O67" s="133"/>
    </row>
    <row r="68" spans="1:15">
      <c r="A68" t="str">
        <f>F_Inputs!A68</f>
        <v>AFW</v>
      </c>
      <c r="B68" t="s">
        <v>47</v>
      </c>
      <c r="C68" t="s">
        <v>519</v>
      </c>
      <c r="D68" t="s">
        <v>439</v>
      </c>
      <c r="E68" t="s">
        <v>16</v>
      </c>
      <c r="F68" s="172">
        <f>IF(InpOverride!F68="",F_Inputs!F68,InpOverride!F68)</f>
        <v>234.7</v>
      </c>
      <c r="G68" s="172">
        <f>IF(InpOverride!G68="",F_Inputs!G68,InpOverride!G68)</f>
        <v>242.1</v>
      </c>
      <c r="H68" s="172">
        <f>IF(InpOverride!H68="",F_Inputs!H68,InpOverride!H68)</f>
        <v>249.7</v>
      </c>
      <c r="I68" s="172">
        <f>IF(InpOverride!I68="",F_Inputs!I68,InpOverride!I68)</f>
        <v>256</v>
      </c>
      <c r="J68" s="172">
        <f>IF(InpOverride!J68="",F_Inputs!J68,InpOverride!J68)</f>
        <v>258.60000000000002</v>
      </c>
      <c r="K68" s="172">
        <f>IF(InpOverride!K68="",F_Inputs!K68,InpOverride!K68)</f>
        <v>263.39999999999998</v>
      </c>
      <c r="L68" s="172">
        <f>IF(InpOverride!L68="",F_Inputs!L68,InpOverride!L68)</f>
        <v>272.89999999999998</v>
      </c>
      <c r="M68" s="172">
        <f>IF(InpOverride!M68="",F_Inputs!M68,InpOverride!M68)</f>
        <v>281.7</v>
      </c>
      <c r="N68" s="172">
        <f>IF(InpOverride!N68="",F_Inputs!N68,InpOverride!N68)</f>
        <v>289.5</v>
      </c>
      <c r="O68" s="133"/>
    </row>
    <row r="69" spans="1:15">
      <c r="A69" t="str">
        <f>F_Inputs!A69</f>
        <v>AFW</v>
      </c>
      <c r="B69" t="s">
        <v>48</v>
      </c>
      <c r="C69" t="s">
        <v>520</v>
      </c>
      <c r="D69" t="s">
        <v>439</v>
      </c>
      <c r="E69" t="s">
        <v>16</v>
      </c>
      <c r="F69" s="172">
        <f>IF(InpOverride!F69="",F_Inputs!F69,InpOverride!F69)</f>
        <v>236.1</v>
      </c>
      <c r="G69" s="172">
        <f>IF(InpOverride!G69="",F_Inputs!G69,InpOverride!G69)</f>
        <v>243</v>
      </c>
      <c r="H69" s="172">
        <f>IF(InpOverride!H69="",F_Inputs!H69,InpOverride!H69)</f>
        <v>251</v>
      </c>
      <c r="I69" s="172">
        <f>IF(InpOverride!I69="",F_Inputs!I69,InpOverride!I69)</f>
        <v>257</v>
      </c>
      <c r="J69" s="172">
        <f>IF(InpOverride!J69="",F_Inputs!J69,InpOverride!J69)</f>
        <v>259.8</v>
      </c>
      <c r="K69" s="172">
        <f>IF(InpOverride!K69="",F_Inputs!K69,InpOverride!K69)</f>
        <v>264.39999999999998</v>
      </c>
      <c r="L69" s="172">
        <f>IF(InpOverride!L69="",F_Inputs!L69,InpOverride!L69)</f>
        <v>274.7</v>
      </c>
      <c r="M69" s="172">
        <f>IF(InpOverride!M69="",F_Inputs!M69,InpOverride!M69)</f>
        <v>284.2</v>
      </c>
      <c r="N69" s="172">
        <f>IF(InpOverride!N69="",F_Inputs!N69,InpOverride!N69)</f>
        <v>291.7</v>
      </c>
      <c r="O69" s="133"/>
    </row>
    <row r="70" spans="1:15">
      <c r="A70" t="str">
        <f>F_Inputs!A70</f>
        <v>AFW</v>
      </c>
      <c r="B70" t="s">
        <v>49</v>
      </c>
      <c r="C70" t="s">
        <v>521</v>
      </c>
      <c r="D70" t="s">
        <v>439</v>
      </c>
      <c r="E70" t="s">
        <v>16</v>
      </c>
      <c r="F70" s="172">
        <f>IF(InpOverride!F70="",F_Inputs!F70,InpOverride!F70)</f>
        <v>237.9</v>
      </c>
      <c r="G70" s="172">
        <f>IF(InpOverride!G70="",F_Inputs!G70,InpOverride!G70)</f>
        <v>244.2</v>
      </c>
      <c r="H70" s="172">
        <f>IF(InpOverride!H70="",F_Inputs!H70,InpOverride!H70)</f>
        <v>251.9</v>
      </c>
      <c r="I70" s="172">
        <f>IF(InpOverride!I70="",F_Inputs!I70,InpOverride!I70)</f>
        <v>257.60000000000002</v>
      </c>
      <c r="J70" s="172">
        <f>IF(InpOverride!J70="",F_Inputs!J70,InpOverride!J70)</f>
        <v>259.60000000000002</v>
      </c>
      <c r="K70" s="172">
        <f>IF(InpOverride!K70="",F_Inputs!K70,InpOverride!K70)</f>
        <v>264.89999999999998</v>
      </c>
      <c r="L70" s="172">
        <f>IF(InpOverride!L70="",F_Inputs!L70,InpOverride!L70)</f>
        <v>275.10000000000002</v>
      </c>
      <c r="M70" s="172">
        <f>IF(InpOverride!M70="",F_Inputs!M70,InpOverride!M70)</f>
        <v>284.10000000000002</v>
      </c>
      <c r="N70" s="172">
        <f>IF(InpOverride!N70="",F_Inputs!N70,InpOverride!N70)</f>
        <v>291</v>
      </c>
      <c r="O70" s="133"/>
    </row>
    <row r="71" spans="1:15">
      <c r="A71" t="str">
        <f>F_Inputs!A71</f>
        <v>AFW</v>
      </c>
      <c r="B71" t="s">
        <v>50</v>
      </c>
      <c r="C71" t="s">
        <v>522</v>
      </c>
      <c r="D71" t="s">
        <v>439</v>
      </c>
      <c r="E71" t="s">
        <v>16</v>
      </c>
      <c r="F71" s="172">
        <f>IF(InpOverride!F71="",F_Inputs!F71,InpOverride!F71)</f>
        <v>238</v>
      </c>
      <c r="G71" s="172">
        <f>IF(InpOverride!G71="",F_Inputs!G71,InpOverride!G71)</f>
        <v>245.6</v>
      </c>
      <c r="H71" s="172">
        <f>IF(InpOverride!H71="",F_Inputs!H71,InpOverride!H71)</f>
        <v>251.9</v>
      </c>
      <c r="I71" s="172">
        <f>IF(InpOverride!I71="",F_Inputs!I71,InpOverride!I71)</f>
        <v>257.7</v>
      </c>
      <c r="J71" s="172">
        <f>IF(InpOverride!J71="",F_Inputs!J71,InpOverride!J71)</f>
        <v>259.5</v>
      </c>
      <c r="K71" s="172">
        <f>IF(InpOverride!K71="",F_Inputs!K71,InpOverride!K71)</f>
        <v>264.8</v>
      </c>
      <c r="L71" s="172">
        <f>IF(InpOverride!L71="",F_Inputs!L71,InpOverride!L71)</f>
        <v>275.3</v>
      </c>
      <c r="M71" s="172">
        <f>IF(InpOverride!M71="",F_Inputs!M71,InpOverride!M71)</f>
        <v>284.5</v>
      </c>
      <c r="N71" s="172">
        <f>IF(InpOverride!N71="",F_Inputs!N71,InpOverride!N71)</f>
        <v>290.39999999999998</v>
      </c>
      <c r="O71" s="133"/>
    </row>
    <row r="72" spans="1:15">
      <c r="A72" t="str">
        <f>F_Inputs!A72</f>
        <v>AFW</v>
      </c>
      <c r="B72" t="s">
        <v>51</v>
      </c>
      <c r="C72" t="s">
        <v>523</v>
      </c>
      <c r="D72" t="s">
        <v>439</v>
      </c>
      <c r="E72" t="s">
        <v>16</v>
      </c>
      <c r="F72" s="172">
        <f>IF(InpOverride!F72="",F_Inputs!F72,InpOverride!F72)</f>
        <v>238.5</v>
      </c>
      <c r="G72" s="172">
        <f>IF(InpOverride!G72="",F_Inputs!G72,InpOverride!G72)</f>
        <v>245.6</v>
      </c>
      <c r="H72" s="172">
        <f>IF(InpOverride!H72="",F_Inputs!H72,InpOverride!H72)</f>
        <v>252.1</v>
      </c>
      <c r="I72" s="172">
        <f>IF(InpOverride!I72="",F_Inputs!I72,InpOverride!I72)</f>
        <v>257.10000000000002</v>
      </c>
      <c r="J72" s="172">
        <f>IF(InpOverride!J72="",F_Inputs!J72,InpOverride!J72)</f>
        <v>259.8</v>
      </c>
      <c r="K72" s="172">
        <f>IF(InpOverride!K72="",F_Inputs!K72,InpOverride!K72)</f>
        <v>265.5</v>
      </c>
      <c r="L72" s="172">
        <f>IF(InpOverride!L72="",F_Inputs!L72,InpOverride!L72)</f>
        <v>275.8</v>
      </c>
      <c r="M72" s="172">
        <f>IF(InpOverride!M72="",F_Inputs!M72,InpOverride!M72)</f>
        <v>284.60000000000002</v>
      </c>
      <c r="N72" s="172">
        <f>IF(InpOverride!N72="",F_Inputs!N72,InpOverride!N72)</f>
        <v>291</v>
      </c>
      <c r="O72" s="133"/>
    </row>
    <row r="73" spans="1:15">
      <c r="A73" t="str">
        <f>F_Inputs!A73</f>
        <v>AFW</v>
      </c>
      <c r="B73" t="s">
        <v>52</v>
      </c>
      <c r="C73" t="s">
        <v>524</v>
      </c>
      <c r="D73" t="s">
        <v>439</v>
      </c>
      <c r="E73" t="s">
        <v>16</v>
      </c>
      <c r="F73" s="172">
        <f>IF(InpOverride!F73="",F_Inputs!F73,InpOverride!F73)</f>
        <v>239.4</v>
      </c>
      <c r="G73" s="172">
        <f>IF(InpOverride!G73="",F_Inputs!G73,InpOverride!G73)</f>
        <v>246.8</v>
      </c>
      <c r="H73" s="172">
        <f>IF(InpOverride!H73="",F_Inputs!H73,InpOverride!H73)</f>
        <v>253.4</v>
      </c>
      <c r="I73" s="172">
        <f>IF(InpOverride!I73="",F_Inputs!I73,InpOverride!I73)</f>
        <v>257.5</v>
      </c>
      <c r="J73" s="172">
        <f>IF(InpOverride!J73="",F_Inputs!J73,InpOverride!J73)</f>
        <v>260.60000000000002</v>
      </c>
      <c r="K73" s="172">
        <f>IF(InpOverride!K73="",F_Inputs!K73,InpOverride!K73)</f>
        <v>267.10000000000002</v>
      </c>
      <c r="L73" s="172">
        <f>IF(InpOverride!L73="",F_Inputs!L73,InpOverride!L73)</f>
        <v>278.10000000000002</v>
      </c>
      <c r="M73" s="172">
        <f>IF(InpOverride!M73="",F_Inputs!M73,InpOverride!M73)</f>
        <v>285.60000000000002</v>
      </c>
      <c r="N73" s="172">
        <f>IF(InpOverride!N73="",F_Inputs!N73,InpOverride!N73)</f>
        <v>291.89999999999998</v>
      </c>
      <c r="O73" s="133"/>
    </row>
    <row r="74" spans="1:15">
      <c r="A74" t="str">
        <f>F_Inputs!A74</f>
        <v>AFW</v>
      </c>
      <c r="B74" t="s">
        <v>53</v>
      </c>
      <c r="C74" t="s">
        <v>525</v>
      </c>
      <c r="D74" t="s">
        <v>439</v>
      </c>
      <c r="E74" t="s">
        <v>16</v>
      </c>
      <c r="F74" s="172">
        <f>IF(InpOverride!F74="",F_Inputs!F74,InpOverride!F74)</f>
        <v>238</v>
      </c>
      <c r="G74" s="172">
        <f>IF(InpOverride!G74="",F_Inputs!G74,InpOverride!G74)</f>
        <v>245.8</v>
      </c>
      <c r="H74" s="172">
        <f>IF(InpOverride!H74="",F_Inputs!H74,InpOverride!H74)</f>
        <v>252.6</v>
      </c>
      <c r="I74" s="172">
        <f>IF(InpOverride!I74="",F_Inputs!I74,InpOverride!I74)</f>
        <v>255.4</v>
      </c>
      <c r="J74" s="172">
        <f>IF(InpOverride!J74="",F_Inputs!J74,InpOverride!J74)</f>
        <v>258.8</v>
      </c>
      <c r="K74" s="172">
        <f>IF(InpOverride!K74="",F_Inputs!K74,InpOverride!K74)</f>
        <v>265.5</v>
      </c>
      <c r="L74" s="172">
        <f>IF(InpOverride!L74="",F_Inputs!L74,InpOverride!L74)</f>
        <v>276</v>
      </c>
      <c r="M74" s="172">
        <f>IF(InpOverride!M74="",F_Inputs!M74,InpOverride!M74)</f>
        <v>283</v>
      </c>
      <c r="N74" s="172">
        <f>IF(InpOverride!N74="",F_Inputs!N74,InpOverride!N74)</f>
        <v>290.60000000000002</v>
      </c>
      <c r="O74" s="133"/>
    </row>
    <row r="75" spans="1:15">
      <c r="A75" t="str">
        <f>F_Inputs!A75</f>
        <v>AFW</v>
      </c>
      <c r="B75" t="s">
        <v>54</v>
      </c>
      <c r="C75" t="s">
        <v>526</v>
      </c>
      <c r="D75" t="s">
        <v>439</v>
      </c>
      <c r="E75" t="s">
        <v>16</v>
      </c>
      <c r="F75" s="172">
        <f>IF(InpOverride!F75="",F_Inputs!F75,InpOverride!F75)</f>
        <v>239.9</v>
      </c>
      <c r="G75" s="172">
        <f>IF(InpOverride!G75="",F_Inputs!G75,InpOverride!G75)</f>
        <v>247.6</v>
      </c>
      <c r="H75" s="172">
        <f>IF(InpOverride!H75="",F_Inputs!H75,InpOverride!H75)</f>
        <v>254.2</v>
      </c>
      <c r="I75" s="172">
        <f>IF(InpOverride!I75="",F_Inputs!I75,InpOverride!I75)</f>
        <v>256.7</v>
      </c>
      <c r="J75" s="172">
        <f>IF(InpOverride!J75="",F_Inputs!J75,InpOverride!J75)</f>
        <v>260</v>
      </c>
      <c r="K75" s="172">
        <f>IF(InpOverride!K75="",F_Inputs!K75,InpOverride!K75)</f>
        <v>268.39999999999998</v>
      </c>
      <c r="L75" s="172">
        <f>IF(InpOverride!L75="",F_Inputs!L75,InpOverride!L75)</f>
        <v>278.10000000000002</v>
      </c>
      <c r="M75" s="172">
        <f>IF(InpOverride!M75="",F_Inputs!M75,InpOverride!M75)</f>
        <v>285</v>
      </c>
      <c r="N75" s="172">
        <f>IF(InpOverride!N75="",F_Inputs!N75,InpOverride!N75)</f>
        <v>292</v>
      </c>
      <c r="O75" s="133"/>
    </row>
    <row r="76" spans="1:15">
      <c r="A76" t="str">
        <f>F_Inputs!A76</f>
        <v>AFW</v>
      </c>
      <c r="B76" t="s">
        <v>527</v>
      </c>
      <c r="C76" t="s">
        <v>528</v>
      </c>
      <c r="D76" t="s">
        <v>439</v>
      </c>
      <c r="E76" t="s">
        <v>16</v>
      </c>
      <c r="F76" s="172">
        <f>IF(InpOverride!F76="",F_Inputs!F76,InpOverride!F76)</f>
        <v>240.8</v>
      </c>
      <c r="G76" s="172">
        <f>IF(InpOverride!G76="",F_Inputs!G76,InpOverride!G76)</f>
        <v>248.7</v>
      </c>
      <c r="H76" s="172">
        <f>IF(InpOverride!H76="",F_Inputs!H76,InpOverride!H76)</f>
        <v>254.8</v>
      </c>
      <c r="I76" s="172">
        <f>IF(InpOverride!I76="",F_Inputs!I76,InpOverride!I76)</f>
        <v>257.10000000000002</v>
      </c>
      <c r="J76" s="172">
        <f>IF(InpOverride!J76="",F_Inputs!J76,InpOverride!J76)</f>
        <v>261.10000000000002</v>
      </c>
      <c r="K76" s="172">
        <f>IF(InpOverride!K76="",F_Inputs!K76,InpOverride!K76)</f>
        <v>269.3</v>
      </c>
      <c r="L76" s="172">
        <f>IF(InpOverride!L76="",F_Inputs!L76,InpOverride!L76)</f>
        <v>278.3</v>
      </c>
      <c r="M76" s="172">
        <f>IF(InpOverride!M76="",F_Inputs!M76,InpOverride!M76)</f>
        <v>285.10000000000002</v>
      </c>
      <c r="N76" s="172">
        <f>IF(InpOverride!N76="",F_Inputs!N76,InpOverride!N76)</f>
        <v>292.60000000000002</v>
      </c>
      <c r="O76" s="133"/>
    </row>
    <row r="77" spans="1:15">
      <c r="B77" s="95" t="s">
        <v>188</v>
      </c>
      <c r="C77" s="152" t="s">
        <v>189</v>
      </c>
      <c r="D77" t="s">
        <v>26</v>
      </c>
      <c r="E77" t="s">
        <v>16</v>
      </c>
      <c r="F77" s="133"/>
      <c r="G77" s="133"/>
      <c r="H77" s="133"/>
      <c r="I77" s="133"/>
      <c r="J77" s="133"/>
      <c r="K77" s="133"/>
      <c r="L77" s="133"/>
      <c r="M77" s="172">
        <f>IF(InpOverride!M77="",F_Inputs!M77,InpOverride!M77)</f>
        <v>0</v>
      </c>
      <c r="N77" s="133"/>
      <c r="O77" s="133"/>
    </row>
    <row r="78" spans="1:15">
      <c r="B78" s="95" t="s">
        <v>190</v>
      </c>
      <c r="C78" s="152" t="s">
        <v>191</v>
      </c>
      <c r="D78" t="s">
        <v>26</v>
      </c>
      <c r="E78" t="s">
        <v>16</v>
      </c>
      <c r="F78" s="133"/>
      <c r="G78" s="133"/>
      <c r="H78" s="133"/>
      <c r="I78" s="133"/>
      <c r="J78" s="133"/>
      <c r="K78" s="133"/>
      <c r="L78" s="133"/>
      <c r="M78" s="172">
        <f>IF(InpOverride!M78="",F_Inputs!M78,InpOverride!M78)</f>
        <v>0</v>
      </c>
      <c r="N78" s="133"/>
      <c r="O78" s="133"/>
    </row>
    <row r="79" spans="1:15">
      <c r="B79" s="95" t="s">
        <v>192</v>
      </c>
      <c r="C79" s="152" t="s">
        <v>193</v>
      </c>
      <c r="D79" t="s">
        <v>26</v>
      </c>
      <c r="E79" t="s">
        <v>16</v>
      </c>
      <c r="F79" s="133"/>
      <c r="G79" s="133"/>
      <c r="H79" s="133"/>
      <c r="I79" s="133"/>
      <c r="J79" s="133"/>
      <c r="K79" s="133"/>
      <c r="L79" s="133"/>
      <c r="M79" s="172">
        <f>IF(InpOverride!M79="",F_Inputs!M79,InpOverride!M79)</f>
        <v>0</v>
      </c>
      <c r="N79" s="133"/>
      <c r="O79" s="133"/>
    </row>
    <row r="80" spans="1:15">
      <c r="B80" s="95" t="s">
        <v>194</v>
      </c>
      <c r="C80" s="152" t="s">
        <v>195</v>
      </c>
      <c r="D80" t="s">
        <v>26</v>
      </c>
      <c r="E80" t="s">
        <v>16</v>
      </c>
      <c r="F80" s="133"/>
      <c r="G80" s="133"/>
      <c r="H80" s="133"/>
      <c r="I80" s="133"/>
      <c r="J80" s="133"/>
      <c r="K80" s="133"/>
      <c r="L80" s="133"/>
      <c r="M80" s="133"/>
      <c r="N80" s="172">
        <f>IF(InpOverride!N80="",F_Inputs!N80,InpOverride!N80)</f>
        <v>0</v>
      </c>
      <c r="O80" s="133"/>
    </row>
    <row r="81" spans="2:15">
      <c r="B81" s="95" t="s">
        <v>196</v>
      </c>
      <c r="C81" s="152" t="s">
        <v>197</v>
      </c>
      <c r="D81" t="s">
        <v>26</v>
      </c>
      <c r="E81" t="s">
        <v>16</v>
      </c>
      <c r="F81" s="133"/>
      <c r="G81" s="133"/>
      <c r="H81" s="133"/>
      <c r="I81" s="133"/>
      <c r="J81" s="133"/>
      <c r="K81" s="133"/>
      <c r="L81" s="133"/>
      <c r="M81" s="133"/>
      <c r="N81" s="172">
        <f>IF(InpOverride!N81="",F_Inputs!N81,InpOverride!N81)</f>
        <v>0</v>
      </c>
      <c r="O81" s="133"/>
    </row>
    <row r="82" spans="2:15">
      <c r="B82" s="95" t="s">
        <v>198</v>
      </c>
      <c r="C82" s="152" t="s">
        <v>199</v>
      </c>
      <c r="D82" t="s">
        <v>26</v>
      </c>
      <c r="E82" t="s">
        <v>16</v>
      </c>
      <c r="F82" s="133"/>
      <c r="G82" s="133"/>
      <c r="H82" s="133"/>
      <c r="I82" s="133"/>
      <c r="J82" s="133"/>
      <c r="K82" s="133"/>
      <c r="L82" s="133"/>
      <c r="M82" s="133"/>
      <c r="N82" s="172">
        <f>IF(InpOverride!N82="",F_Inputs!N82,InpOverride!N82)</f>
        <v>0</v>
      </c>
      <c r="O82" s="133"/>
    </row>
    <row r="83" spans="2:15">
      <c r="B83" s="95" t="s">
        <v>291</v>
      </c>
      <c r="C83" s="151" t="s">
        <v>536</v>
      </c>
      <c r="D83" t="s">
        <v>26</v>
      </c>
      <c r="E83" t="s">
        <v>16</v>
      </c>
      <c r="L83" s="172">
        <f>IF(InpOverride!L83="",F_Inputs!L83,InpOverride!L83)</f>
        <v>0</v>
      </c>
    </row>
    <row r="84" spans="2:15">
      <c r="B84" s="95" t="s">
        <v>323</v>
      </c>
      <c r="C84" s="151" t="s">
        <v>537</v>
      </c>
      <c r="D84" t="s">
        <v>26</v>
      </c>
      <c r="E84" t="s">
        <v>16</v>
      </c>
      <c r="L84" s="172">
        <f>IF(InpOverride!L84="",F_Inputs!L84,InpOverride!L84)</f>
        <v>0</v>
      </c>
    </row>
    <row r="85" spans="2:15">
      <c r="B85" s="95" t="s">
        <v>352</v>
      </c>
      <c r="C85" s="151" t="s">
        <v>538</v>
      </c>
      <c r="D85" t="s">
        <v>26</v>
      </c>
      <c r="E85" t="s">
        <v>16</v>
      </c>
      <c r="L85" s="172">
        <f>IF(InpOverride!L85="",F_Inputs!L85,InpOverride!L85)</f>
        <v>0</v>
      </c>
    </row>
    <row r="86" spans="2:15">
      <c r="B86" s="95" t="s">
        <v>293</v>
      </c>
      <c r="C86" s="151" t="s">
        <v>539</v>
      </c>
      <c r="D86" t="s">
        <v>26</v>
      </c>
      <c r="E86" t="s">
        <v>16</v>
      </c>
      <c r="N86" s="172">
        <f>IF(InpOverride!N86="",F_Inputs!N86,InpOverride!N86)</f>
        <v>0</v>
      </c>
    </row>
    <row r="87" spans="2:15">
      <c r="B87" s="95" t="s">
        <v>325</v>
      </c>
      <c r="C87" s="151" t="s">
        <v>540</v>
      </c>
      <c r="D87" t="s">
        <v>26</v>
      </c>
      <c r="E87" t="s">
        <v>16</v>
      </c>
      <c r="N87" s="172">
        <f>IF(InpOverride!N87="",F_Inputs!N87,InpOverride!N87)</f>
        <v>0</v>
      </c>
    </row>
    <row r="88" spans="2:15">
      <c r="B88" s="95" t="s">
        <v>354</v>
      </c>
      <c r="C88" s="151" t="s">
        <v>541</v>
      </c>
      <c r="D88" t="s">
        <v>26</v>
      </c>
      <c r="E88" t="s">
        <v>16</v>
      </c>
      <c r="N88" s="172">
        <f>IF(InpOverride!N88="",F_Inputs!N88,InpOverride!N88)</f>
        <v>0</v>
      </c>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80" zoomScaleNormal="80" workbookViewId="0"/>
  </sheetViews>
  <sheetFormatPr defaultColWidth="8.86328125" defaultRowHeight="13.5"/>
  <cols>
    <col min="1" max="1" width="9.265625" style="124" bestFit="1" customWidth="1"/>
    <col min="2" max="2" width="24.6640625" style="124" customWidth="1"/>
    <col min="3" max="3" width="27.3984375" style="124" customWidth="1"/>
    <col min="4" max="4" width="2.59765625" style="124" customWidth="1"/>
    <col min="5" max="5" width="16.9296875" style="124" customWidth="1"/>
    <col min="6" max="15" width="8.06640625" style="124" customWidth="1"/>
    <col min="16" max="16" width="15.46484375" style="124" customWidth="1"/>
    <col min="17" max="16384" width="8.86328125" style="124"/>
  </cols>
  <sheetData>
    <row r="1" spans="1:16">
      <c r="C1" s="124" t="s">
        <v>561</v>
      </c>
    </row>
    <row r="2" spans="1:16">
      <c r="A2" s="124" t="s">
        <v>0</v>
      </c>
      <c r="B2" s="124" t="s">
        <v>1</v>
      </c>
      <c r="C2" s="124" t="s">
        <v>2</v>
      </c>
      <c r="D2" s="124" t="s">
        <v>3</v>
      </c>
      <c r="E2" s="124" t="s">
        <v>4</v>
      </c>
      <c r="F2" s="125" t="s">
        <v>5</v>
      </c>
      <c r="G2" s="125" t="s">
        <v>6</v>
      </c>
      <c r="H2" s="125" t="s">
        <v>7</v>
      </c>
      <c r="I2" s="125" t="s">
        <v>8</v>
      </c>
      <c r="J2" s="125" t="s">
        <v>9</v>
      </c>
      <c r="K2" s="125" t="s">
        <v>10</v>
      </c>
      <c r="L2" s="125" t="s">
        <v>11</v>
      </c>
      <c r="M2" s="125" t="s">
        <v>12</v>
      </c>
      <c r="N2" s="125" t="s">
        <v>13</v>
      </c>
      <c r="O2" s="125" t="s">
        <v>14</v>
      </c>
      <c r="P2" s="125" t="s">
        <v>55</v>
      </c>
    </row>
    <row r="4" spans="1:16">
      <c r="B4" s="140" t="s">
        <v>380</v>
      </c>
      <c r="C4" s="138" t="str">
        <f>RPI!$E$54</f>
        <v>RPI: November year on year %</v>
      </c>
      <c r="D4" s="137" t="s">
        <v>20</v>
      </c>
      <c r="E4" s="124" t="s">
        <v>16</v>
      </c>
      <c r="F4" s="141"/>
      <c r="G4" s="137">
        <f>RPI!I$54</f>
        <v>2.9769392033542896E-2</v>
      </c>
      <c r="H4" s="137">
        <f>RPI!J$54</f>
        <v>2.6465798045602673E-2</v>
      </c>
      <c r="I4" s="137">
        <f>RPI!K$54</f>
        <v>1.983339944466489E-2</v>
      </c>
      <c r="J4" s="137">
        <f>RPI!L$54</f>
        <v>1.0501750291715295E-2</v>
      </c>
      <c r="K4" s="137">
        <f>RPI!M$54</f>
        <v>2.1939953810623525E-2</v>
      </c>
      <c r="L4" s="137">
        <f>RPI!N$54</f>
        <v>3.8794726930320156E-2</v>
      </c>
      <c r="M4" s="137">
        <f>RPI!O$54</f>
        <v>3.1907179115300943E-2</v>
      </c>
      <c r="N4" s="137">
        <f>RPI!P$54</f>
        <v>2.2487702037947921E-2</v>
      </c>
      <c r="O4" s="137"/>
      <c r="P4" s="137"/>
    </row>
    <row r="5" spans="1:16">
      <c r="B5" s="140" t="s">
        <v>381</v>
      </c>
      <c r="C5" s="124" t="str">
        <f>Data!$E$20</f>
        <v>Specified discount rate</v>
      </c>
      <c r="D5" s="124" t="s">
        <v>20</v>
      </c>
      <c r="E5" s="124" t="s">
        <v>16</v>
      </c>
      <c r="F5" s="141"/>
      <c r="G5" s="137"/>
      <c r="H5" s="137"/>
      <c r="I5" s="137"/>
      <c r="J5" s="137"/>
      <c r="K5" s="137"/>
      <c r="L5" s="137"/>
      <c r="M5" s="137"/>
      <c r="N5" s="137"/>
      <c r="O5" s="137">
        <f>Discount.Rate</f>
        <v>3.6999999999999998E-2</v>
      </c>
      <c r="P5" s="137"/>
    </row>
    <row r="6" spans="1:16">
      <c r="B6" s="140" t="s">
        <v>382</v>
      </c>
      <c r="C6" s="124" t="str">
        <f>Data!$E$53</f>
        <v>Over-recovered 17/18 revenue returned - water</v>
      </c>
      <c r="D6" s="124" t="s">
        <v>26</v>
      </c>
      <c r="E6" s="124" t="s">
        <v>16</v>
      </c>
      <c r="F6" s="126"/>
      <c r="G6" s="127"/>
      <c r="H6" s="127"/>
      <c r="I6" s="127"/>
      <c r="J6" s="127"/>
      <c r="K6" s="127"/>
      <c r="L6" s="127"/>
      <c r="M6" s="127">
        <f>Data!$O$53</f>
        <v>0</v>
      </c>
      <c r="N6" s="127"/>
      <c r="O6" s="127"/>
      <c r="P6" s="127"/>
    </row>
    <row r="7" spans="1:16">
      <c r="B7" s="140" t="s">
        <v>383</v>
      </c>
      <c r="C7" s="124" t="str">
        <f>Data!$E$54</f>
        <v>Over-recovered 17/18 revenue returned - wastewater</v>
      </c>
      <c r="D7" s="124" t="s">
        <v>26</v>
      </c>
      <c r="E7" s="124" t="s">
        <v>16</v>
      </c>
      <c r="F7" s="126"/>
      <c r="G7" s="127"/>
      <c r="H7" s="127"/>
      <c r="I7" s="127"/>
      <c r="J7" s="127"/>
      <c r="K7" s="127"/>
      <c r="L7" s="127"/>
      <c r="M7" s="127">
        <f>Data!$O$54</f>
        <v>0</v>
      </c>
      <c r="N7" s="127"/>
      <c r="O7" s="127"/>
      <c r="P7" s="127"/>
    </row>
    <row r="8" spans="1:16">
      <c r="B8" s="140" t="s">
        <v>384</v>
      </c>
      <c r="C8" s="124" t="str">
        <f>Data!$E$55</f>
        <v>Over-recovered 17/18 revenue returned - dmmy</v>
      </c>
      <c r="D8" s="124" t="s">
        <v>26</v>
      </c>
      <c r="E8" s="124" t="s">
        <v>16</v>
      </c>
      <c r="F8" s="126"/>
      <c r="G8" s="127"/>
      <c r="H8" s="127"/>
      <c r="I8" s="127"/>
      <c r="J8" s="127"/>
      <c r="K8" s="127"/>
      <c r="L8" s="127"/>
      <c r="M8" s="127">
        <f>Data!$O$55</f>
        <v>0</v>
      </c>
      <c r="N8" s="127"/>
      <c r="O8" s="127"/>
      <c r="P8" s="127"/>
    </row>
    <row r="9" spans="1:16">
      <c r="B9" s="140" t="s">
        <v>385</v>
      </c>
      <c r="C9" s="124" t="str">
        <f>Data!$E$57</f>
        <v>Over-recovered 18/19 revenue returned - water</v>
      </c>
      <c r="D9" s="124" t="s">
        <v>26</v>
      </c>
      <c r="E9" s="124" t="s">
        <v>16</v>
      </c>
      <c r="F9" s="126"/>
      <c r="G9" s="127"/>
      <c r="H9" s="127"/>
      <c r="I9" s="127"/>
      <c r="J9" s="127"/>
      <c r="K9" s="127"/>
      <c r="L9" s="127"/>
      <c r="M9" s="127"/>
      <c r="N9" s="127">
        <f>Data!$P$57</f>
        <v>0</v>
      </c>
      <c r="O9" s="127"/>
      <c r="P9" s="127"/>
    </row>
    <row r="10" spans="1:16">
      <c r="B10" s="140" t="s">
        <v>386</v>
      </c>
      <c r="C10" s="124" t="str">
        <f>Data!$E$58</f>
        <v>Over-recovered 18/19 revenue returned - wastewater</v>
      </c>
      <c r="D10" s="124" t="s">
        <v>26</v>
      </c>
      <c r="E10" s="124" t="s">
        <v>16</v>
      </c>
      <c r="F10" s="126"/>
      <c r="G10" s="127"/>
      <c r="H10" s="127"/>
      <c r="I10" s="127"/>
      <c r="J10" s="127"/>
      <c r="K10" s="127"/>
      <c r="L10" s="127"/>
      <c r="M10" s="127"/>
      <c r="N10" s="127">
        <f>Data!$P$58</f>
        <v>0</v>
      </c>
      <c r="O10" s="127"/>
      <c r="P10" s="127"/>
    </row>
    <row r="11" spans="1:16">
      <c r="B11" s="140" t="s">
        <v>387</v>
      </c>
      <c r="C11" s="124" t="str">
        <f>Data!$E$59</f>
        <v>Over-recovered 18/19 revenue returned - dmmy</v>
      </c>
      <c r="D11" s="124" t="s">
        <v>26</v>
      </c>
      <c r="E11" s="124" t="s">
        <v>16</v>
      </c>
      <c r="F11" s="126"/>
      <c r="G11" s="127"/>
      <c r="H11" s="127"/>
      <c r="I11" s="127"/>
      <c r="J11" s="127"/>
      <c r="K11" s="127"/>
      <c r="L11" s="127"/>
      <c r="M11" s="127"/>
      <c r="N11" s="127">
        <f>Data!$P$59</f>
        <v>0</v>
      </c>
      <c r="O11" s="127"/>
      <c r="P11" s="127"/>
    </row>
    <row r="12" spans="1:16">
      <c r="B12" s="140" t="s">
        <v>388</v>
      </c>
      <c r="C12" s="124" t="str">
        <f>'WRFIM - Water'!$E$57</f>
        <v>Main revenue adjustment - as incurred - water</v>
      </c>
      <c r="D12" s="124" t="s">
        <v>26</v>
      </c>
      <c r="E12" s="124" t="s">
        <v>16</v>
      </c>
      <c r="F12" s="127"/>
      <c r="G12" s="127"/>
      <c r="H12" s="127"/>
      <c r="I12" s="127"/>
      <c r="J12" s="127"/>
      <c r="K12" s="127"/>
      <c r="L12" s="127">
        <f>'WRFIM - Water'!N$57</f>
        <v>1.5207447526336271</v>
      </c>
      <c r="M12" s="127">
        <f>'WRFIM - Water'!O$57</f>
        <v>-0.6785305806879921</v>
      </c>
      <c r="N12" s="127">
        <f>'WRFIM - Water'!P$57</f>
        <v>-4.3616560694058872</v>
      </c>
      <c r="O12" s="127"/>
      <c r="P12" s="127"/>
    </row>
    <row r="13" spans="1:16">
      <c r="B13" s="140" t="s">
        <v>389</v>
      </c>
      <c r="C13" s="124" t="str">
        <f>'WRFIM - Water'!$E$67</f>
        <v>Penalty adjustment - as incurred - water</v>
      </c>
      <c r="D13" s="124" t="s">
        <v>26</v>
      </c>
      <c r="E13" s="124" t="s">
        <v>16</v>
      </c>
      <c r="F13" s="127"/>
      <c r="G13" s="127"/>
      <c r="H13" s="127"/>
      <c r="I13" s="127"/>
      <c r="J13" s="127"/>
      <c r="K13" s="127"/>
      <c r="L13" s="127">
        <f>'WRFIM - Water'!N$67</f>
        <v>0</v>
      </c>
      <c r="M13" s="127">
        <f>'WRFIM - Water'!O$67</f>
        <v>0</v>
      </c>
      <c r="N13" s="127">
        <f>'WRFIM - Water'!P$67</f>
        <v>0</v>
      </c>
      <c r="O13" s="127"/>
      <c r="P13" s="127"/>
    </row>
    <row r="14" spans="1:16">
      <c r="B14" s="140" t="s">
        <v>390</v>
      </c>
      <c r="C14" s="124" t="str">
        <f>'WRFIM - Water'!$E$72</f>
        <v>WRFIM adjustment - as incurred - water</v>
      </c>
      <c r="D14" s="124" t="s">
        <v>26</v>
      </c>
      <c r="E14" s="124" t="s">
        <v>16</v>
      </c>
      <c r="F14" s="127"/>
      <c r="G14" s="127"/>
      <c r="H14" s="127"/>
      <c r="I14" s="127"/>
      <c r="J14" s="127"/>
      <c r="K14" s="127"/>
      <c r="L14" s="127">
        <f>'WRFIM - Water'!N$72</f>
        <v>1.5207447526336271</v>
      </c>
      <c r="M14" s="127">
        <f>'WRFIM - Water'!O$72</f>
        <v>-0.6785305806879921</v>
      </c>
      <c r="N14" s="127">
        <f>'WRFIM - Water'!P$72</f>
        <v>-4.3616560694058872</v>
      </c>
      <c r="O14" s="127"/>
      <c r="P14" s="127"/>
    </row>
    <row r="15" spans="1:16">
      <c r="B15" s="140" t="s">
        <v>391</v>
      </c>
      <c r="C15" s="124" t="str">
        <f>'WRFIM - Water'!$E$80</f>
        <v>Value of Year 4 main revenue adjustment at the end of AMP6 - water</v>
      </c>
      <c r="D15" s="124" t="s">
        <v>26</v>
      </c>
      <c r="E15" s="124" t="s">
        <v>16</v>
      </c>
      <c r="F15" s="127"/>
      <c r="G15" s="127"/>
      <c r="H15" s="127"/>
      <c r="I15" s="127"/>
      <c r="J15" s="127"/>
      <c r="K15" s="127"/>
      <c r="L15" s="127"/>
      <c r="M15" s="127"/>
      <c r="N15" s="127">
        <f>'WRFIM - Water'!$P$80</f>
        <v>-1.7883738685397896</v>
      </c>
      <c r="O15" s="127"/>
      <c r="P15" s="127"/>
    </row>
    <row r="16" spans="1:16">
      <c r="B16" s="140" t="s">
        <v>392</v>
      </c>
      <c r="C16" s="124" t="str">
        <f>'WRFIM - Water'!$E$81</f>
        <v>Value of Year 4 penalty adjustment at the end of AMP6 - water</v>
      </c>
      <c r="D16" s="124" t="s">
        <v>26</v>
      </c>
      <c r="E16" s="124" t="s">
        <v>16</v>
      </c>
      <c r="F16" s="127"/>
      <c r="G16" s="127"/>
      <c r="H16" s="127"/>
      <c r="I16" s="127"/>
      <c r="J16" s="127"/>
      <c r="K16" s="127"/>
      <c r="L16" s="127"/>
      <c r="M16" s="127"/>
      <c r="N16" s="127">
        <f>'WRFIM - Water'!$P$81</f>
        <v>0</v>
      </c>
      <c r="O16" s="127"/>
      <c r="P16" s="127"/>
    </row>
    <row r="17" spans="2:16">
      <c r="B17" s="140" t="s">
        <v>393</v>
      </c>
      <c r="C17" s="124" t="str">
        <f>'WRFIM - Water'!$E$82</f>
        <v>Value of Year 4 WRFIM adjustments at the end of AMP6 - water</v>
      </c>
      <c r="D17" s="124" t="s">
        <v>26</v>
      </c>
      <c r="E17" s="124" t="s">
        <v>16</v>
      </c>
      <c r="F17" s="127"/>
      <c r="G17" s="127"/>
      <c r="H17" s="127"/>
      <c r="I17" s="127"/>
      <c r="J17" s="127"/>
      <c r="K17" s="127"/>
      <c r="L17" s="127"/>
      <c r="M17" s="127"/>
      <c r="N17" s="127">
        <f>'WRFIM - Water'!$P$82</f>
        <v>-1.7883738685397896</v>
      </c>
      <c r="O17" s="127"/>
      <c r="P17" s="127"/>
    </row>
    <row r="18" spans="2:16">
      <c r="B18" s="140" t="s">
        <v>394</v>
      </c>
      <c r="C18" s="124" t="str">
        <f>'WRFIM - Water'!$E$85</f>
        <v>Value of Year 5 main revenue adjustment at the end of AMP6 - water</v>
      </c>
      <c r="D18" s="124" t="s">
        <v>26</v>
      </c>
      <c r="E18" s="124" t="s">
        <v>16</v>
      </c>
      <c r="F18" s="127"/>
      <c r="G18" s="127"/>
      <c r="H18" s="127"/>
      <c r="I18" s="127"/>
      <c r="J18" s="127"/>
      <c r="K18" s="127"/>
      <c r="L18" s="127"/>
      <c r="M18" s="127"/>
      <c r="N18" s="127">
        <f>'WRFIM - Water'!$P$85</f>
        <v>6.6706989663341005</v>
      </c>
      <c r="O18" s="127"/>
      <c r="P18" s="127"/>
    </row>
    <row r="19" spans="2:16">
      <c r="B19" s="140" t="s">
        <v>395</v>
      </c>
      <c r="C19" s="124" t="str">
        <f>'WRFIM - Water'!$E$86</f>
        <v>Value of Year 5 penalty adjustment at the end of AMP6 - water</v>
      </c>
      <c r="D19" s="124" t="s">
        <v>26</v>
      </c>
      <c r="E19" s="124" t="s">
        <v>16</v>
      </c>
      <c r="F19" s="127"/>
      <c r="G19" s="127"/>
      <c r="H19" s="127"/>
      <c r="I19" s="127"/>
      <c r="J19" s="127"/>
      <c r="K19" s="127"/>
      <c r="L19" s="127"/>
      <c r="M19" s="127"/>
      <c r="N19" s="127">
        <f>'WRFIM - Water'!$P$86</f>
        <v>-6.414142720117956E-2</v>
      </c>
      <c r="O19" s="127"/>
      <c r="P19" s="127"/>
    </row>
    <row r="20" spans="2:16">
      <c r="B20" s="140" t="s">
        <v>396</v>
      </c>
      <c r="C20" s="124" t="str">
        <f>'WRFIM - Water'!$E$87</f>
        <v>Value of Year 5 WRFIM adjustments at the end of AMP6 - water</v>
      </c>
      <c r="D20" s="124" t="s">
        <v>26</v>
      </c>
      <c r="E20" s="124" t="s">
        <v>16</v>
      </c>
      <c r="F20" s="127"/>
      <c r="G20" s="127"/>
      <c r="H20" s="127"/>
      <c r="I20" s="127"/>
      <c r="J20" s="127"/>
      <c r="K20" s="127"/>
      <c r="L20" s="127"/>
      <c r="M20" s="127"/>
      <c r="N20" s="127">
        <f>'WRFIM - Water'!$P$87</f>
        <v>6.606557539132921</v>
      </c>
      <c r="O20" s="127"/>
      <c r="P20" s="127"/>
    </row>
    <row r="21" spans="2:16">
      <c r="B21" s="140" t="s">
        <v>397</v>
      </c>
      <c r="C21" s="124" t="str">
        <f>'WRFIM - Water'!$E$90</f>
        <v>AMP5 RCM adjustment to be applied at PR19 (Outturn price base) - water</v>
      </c>
      <c r="D21" s="124" t="s">
        <v>26</v>
      </c>
      <c r="E21" s="124" t="s">
        <v>16</v>
      </c>
      <c r="F21" s="127"/>
      <c r="G21" s="127"/>
      <c r="H21" s="127"/>
      <c r="I21" s="127"/>
      <c r="J21" s="127"/>
      <c r="K21" s="127"/>
      <c r="L21" s="127"/>
      <c r="M21" s="127"/>
      <c r="N21" s="127">
        <f>'WRFIM - Water'!$P$90</f>
        <v>0</v>
      </c>
      <c r="O21" s="127"/>
      <c r="P21" s="127"/>
    </row>
    <row r="22" spans="2:16">
      <c r="B22" s="140" t="s">
        <v>398</v>
      </c>
      <c r="C22" s="124" t="str">
        <f>'WRFIM - Water'!$E$95</f>
        <v>Total reward / (penalty) at the end of AMP6 - water</v>
      </c>
      <c r="D22" s="124" t="s">
        <v>26</v>
      </c>
      <c r="E22" s="124" t="s">
        <v>16</v>
      </c>
      <c r="F22" s="127"/>
      <c r="G22" s="127"/>
      <c r="H22" s="127"/>
      <c r="I22" s="127"/>
      <c r="J22" s="127"/>
      <c r="K22" s="127"/>
      <c r="L22" s="127"/>
      <c r="M22" s="127"/>
      <c r="N22" s="127">
        <f>'WRFIM - Water'!$P$95</f>
        <v>4.8181836705931316</v>
      </c>
      <c r="O22" s="127"/>
      <c r="P22" s="127">
        <f>'WRFIM - Water'!$P$95</f>
        <v>4.8181836705931316</v>
      </c>
    </row>
    <row r="23" spans="2:16">
      <c r="B23" s="140" t="s">
        <v>399</v>
      </c>
      <c r="C23" s="124" t="str">
        <f>'WRFIM - Waste'!$E$57</f>
        <v>Main revenue adjustment - as incurred - waste</v>
      </c>
      <c r="D23" s="124" t="s">
        <v>26</v>
      </c>
      <c r="E23" s="124" t="s">
        <v>16</v>
      </c>
      <c r="F23" s="127"/>
      <c r="G23" s="127"/>
      <c r="H23" s="127"/>
      <c r="I23" s="127"/>
      <c r="J23" s="127"/>
      <c r="K23" s="127"/>
      <c r="L23" s="127">
        <f>'WRFIM - Waste'!N$57</f>
        <v>0</v>
      </c>
      <c r="M23" s="127">
        <f>'WRFIM - Waste'!O$57</f>
        <v>0</v>
      </c>
      <c r="N23" s="127">
        <f>'WRFIM - Waste'!P$57</f>
        <v>0</v>
      </c>
      <c r="O23" s="127"/>
      <c r="P23" s="127"/>
    </row>
    <row r="24" spans="2:16">
      <c r="B24" s="140" t="s">
        <v>400</v>
      </c>
      <c r="C24" s="124" t="str">
        <f>'WRFIM - Waste'!$E$67</f>
        <v>Penalty adjustment - as incurred - waste</v>
      </c>
      <c r="D24" s="124" t="s">
        <v>26</v>
      </c>
      <c r="E24" s="124" t="s">
        <v>16</v>
      </c>
      <c r="F24" s="127"/>
      <c r="G24" s="127"/>
      <c r="H24" s="127"/>
      <c r="I24" s="127"/>
      <c r="J24" s="127"/>
      <c r="K24" s="127"/>
      <c r="L24" s="127">
        <f>'WRFIM - Waste'!N$67</f>
        <v>0</v>
      </c>
      <c r="M24" s="127">
        <f>'WRFIM - Waste'!O$67</f>
        <v>0</v>
      </c>
      <c r="N24" s="127">
        <f>'WRFIM - Waste'!P$67</f>
        <v>0</v>
      </c>
      <c r="O24" s="127"/>
      <c r="P24" s="127"/>
    </row>
    <row r="25" spans="2:16">
      <c r="B25" s="140" t="s">
        <v>401</v>
      </c>
      <c r="C25" s="124" t="str">
        <f>'WRFIM - Waste'!$E$72</f>
        <v>WRFIM adjustment - as incurred - waste</v>
      </c>
      <c r="D25" s="124" t="s">
        <v>26</v>
      </c>
      <c r="E25" s="124" t="s">
        <v>16</v>
      </c>
      <c r="F25" s="127"/>
      <c r="G25" s="127"/>
      <c r="H25" s="127"/>
      <c r="I25" s="127"/>
      <c r="J25" s="127"/>
      <c r="K25" s="127"/>
      <c r="L25" s="127">
        <f>'WRFIM - Waste'!N$72</f>
        <v>0</v>
      </c>
      <c r="M25" s="127">
        <f>'WRFIM - Waste'!O$72</f>
        <v>0</v>
      </c>
      <c r="N25" s="127">
        <f>'WRFIM - Waste'!P$72</f>
        <v>0</v>
      </c>
      <c r="O25" s="127"/>
      <c r="P25" s="127"/>
    </row>
    <row r="26" spans="2:16">
      <c r="B26" s="140" t="s">
        <v>402</v>
      </c>
      <c r="C26" s="124" t="str">
        <f>'WRFIM - Waste'!$E$80</f>
        <v>Value of Year 4 main revenue adjustment at the end of AMP6 - waste</v>
      </c>
      <c r="D26" s="124" t="s">
        <v>26</v>
      </c>
      <c r="E26" s="124" t="s">
        <v>16</v>
      </c>
      <c r="F26" s="127"/>
      <c r="G26" s="127"/>
      <c r="H26" s="127"/>
      <c r="I26" s="127"/>
      <c r="J26" s="127"/>
      <c r="K26" s="127"/>
      <c r="L26" s="127"/>
      <c r="M26" s="127"/>
      <c r="N26" s="127">
        <f>'WRFIM - Waste'!$P$80</f>
        <v>0</v>
      </c>
      <c r="O26" s="127"/>
      <c r="P26" s="127"/>
    </row>
    <row r="27" spans="2:16">
      <c r="B27" s="140" t="s">
        <v>403</v>
      </c>
      <c r="C27" s="124" t="str">
        <f>'WRFIM - Waste'!$E$81</f>
        <v>Value of Year 4 penalty adjustment at the end of AMP6 - waste</v>
      </c>
      <c r="D27" s="124" t="s">
        <v>26</v>
      </c>
      <c r="E27" s="124" t="s">
        <v>16</v>
      </c>
      <c r="F27" s="127"/>
      <c r="G27" s="127"/>
      <c r="H27" s="127"/>
      <c r="I27" s="127"/>
      <c r="J27" s="127"/>
      <c r="K27" s="127"/>
      <c r="L27" s="127"/>
      <c r="M27" s="127"/>
      <c r="N27" s="127">
        <f>'WRFIM - Waste'!$P$81</f>
        <v>0</v>
      </c>
      <c r="O27" s="127"/>
      <c r="P27" s="127"/>
    </row>
    <row r="28" spans="2:16">
      <c r="B28" s="140" t="s">
        <v>404</v>
      </c>
      <c r="C28" s="124" t="str">
        <f>'WRFIM - Waste'!$E$82</f>
        <v>Value of Year 4 WRFIM adjustments at the end of AMP6 - waste</v>
      </c>
      <c r="D28" s="124" t="s">
        <v>26</v>
      </c>
      <c r="E28" s="124" t="s">
        <v>16</v>
      </c>
      <c r="F28" s="127"/>
      <c r="G28" s="127"/>
      <c r="H28" s="127"/>
      <c r="I28" s="127"/>
      <c r="J28" s="127"/>
      <c r="K28" s="127"/>
      <c r="L28" s="127"/>
      <c r="M28" s="127"/>
      <c r="N28" s="127">
        <f>'WRFIM - Waste'!$P$82</f>
        <v>0</v>
      </c>
      <c r="O28" s="127"/>
      <c r="P28" s="127"/>
    </row>
    <row r="29" spans="2:16">
      <c r="B29" s="140" t="s">
        <v>405</v>
      </c>
      <c r="C29" s="124" t="str">
        <f>'WRFIM - Waste'!$E$85</f>
        <v>Value of Year 5 main revenue adjustment at the end of AMP6 - waste</v>
      </c>
      <c r="D29" s="124" t="s">
        <v>26</v>
      </c>
      <c r="E29" s="124" t="s">
        <v>16</v>
      </c>
      <c r="F29" s="127"/>
      <c r="G29" s="127"/>
      <c r="H29" s="127"/>
      <c r="I29" s="127"/>
      <c r="J29" s="127"/>
      <c r="K29" s="127"/>
      <c r="L29" s="127"/>
      <c r="M29" s="127"/>
      <c r="N29" s="127">
        <f>'WRFIM - Waste'!$P$85</f>
        <v>0</v>
      </c>
      <c r="O29" s="127"/>
      <c r="P29" s="127"/>
    </row>
    <row r="30" spans="2:16">
      <c r="B30" s="140" t="s">
        <v>406</v>
      </c>
      <c r="C30" s="124" t="str">
        <f>'WRFIM - Waste'!$E$86</f>
        <v>Value of Year 5 penalty adjustment at the end of AMP6 - waste</v>
      </c>
      <c r="D30" s="124" t="s">
        <v>26</v>
      </c>
      <c r="E30" s="124" t="s">
        <v>16</v>
      </c>
      <c r="F30" s="127"/>
      <c r="G30" s="127"/>
      <c r="H30" s="127"/>
      <c r="I30" s="127"/>
      <c r="J30" s="127"/>
      <c r="K30" s="127"/>
      <c r="L30" s="127"/>
      <c r="M30" s="127"/>
      <c r="N30" s="127">
        <f>'WRFIM - Waste'!$P$86</f>
        <v>0</v>
      </c>
      <c r="O30" s="127"/>
      <c r="P30" s="127"/>
    </row>
    <row r="31" spans="2:16">
      <c r="B31" s="140" t="s">
        <v>407</v>
      </c>
      <c r="C31" s="124" t="str">
        <f>'WRFIM - Waste'!$E$87</f>
        <v>Value of Year 5 WRFIM adjustments at the end of AMP6 - waste</v>
      </c>
      <c r="D31" s="124" t="s">
        <v>26</v>
      </c>
      <c r="E31" s="124" t="s">
        <v>16</v>
      </c>
      <c r="F31" s="127"/>
      <c r="G31" s="127"/>
      <c r="H31" s="127"/>
      <c r="I31" s="127"/>
      <c r="J31" s="127"/>
      <c r="K31" s="127"/>
      <c r="L31" s="127"/>
      <c r="M31" s="127"/>
      <c r="N31" s="127">
        <f>'WRFIM - Waste'!$P$87</f>
        <v>0</v>
      </c>
      <c r="O31" s="127"/>
      <c r="P31" s="127"/>
    </row>
    <row r="32" spans="2:16">
      <c r="B32" s="140" t="s">
        <v>408</v>
      </c>
      <c r="C32" s="124" t="str">
        <f>'WRFIM - Waste'!$E$90</f>
        <v>AMP5 RCM adjustment to be applied at PR19 (Outturn price base) - waste</v>
      </c>
      <c r="D32" s="124" t="s">
        <v>26</v>
      </c>
      <c r="E32" s="124" t="s">
        <v>16</v>
      </c>
      <c r="F32" s="127"/>
      <c r="G32" s="127"/>
      <c r="H32" s="127"/>
      <c r="I32" s="127"/>
      <c r="J32" s="127"/>
      <c r="K32" s="127"/>
      <c r="L32" s="127"/>
      <c r="M32" s="127"/>
      <c r="N32" s="127">
        <f>'WRFIM - Waste'!$P$90</f>
        <v>0</v>
      </c>
      <c r="O32" s="127"/>
      <c r="P32" s="127"/>
    </row>
    <row r="33" spans="2:16">
      <c r="B33" s="140" t="s">
        <v>409</v>
      </c>
      <c r="C33" s="124" t="str">
        <f>'WRFIM - Waste'!$E$95</f>
        <v>Total reward / (penalty) at the end of AMP6 - waste</v>
      </c>
      <c r="D33" s="124" t="s">
        <v>26</v>
      </c>
      <c r="E33" s="124" t="s">
        <v>16</v>
      </c>
      <c r="F33" s="127"/>
      <c r="G33" s="127"/>
      <c r="H33" s="127"/>
      <c r="I33" s="127"/>
      <c r="J33" s="127"/>
      <c r="K33" s="127"/>
      <c r="L33" s="127"/>
      <c r="M33" s="127"/>
      <c r="N33" s="127">
        <f>'WRFIM - Waste'!$P$95</f>
        <v>0</v>
      </c>
      <c r="O33" s="127"/>
      <c r="P33" s="127">
        <f>'WRFIM - Waste'!$P$95</f>
        <v>0</v>
      </c>
    </row>
    <row r="34" spans="2:16">
      <c r="B34" s="140" t="s">
        <v>410</v>
      </c>
      <c r="C34" s="124" t="str">
        <f>'WRFIM - Dmmy'!$E$57</f>
        <v>Main revenue adjustment - as incurred - dmmy</v>
      </c>
      <c r="D34" s="124" t="s">
        <v>26</v>
      </c>
      <c r="E34" s="124" t="s">
        <v>16</v>
      </c>
      <c r="F34" s="127"/>
      <c r="G34" s="127"/>
      <c r="H34" s="127"/>
      <c r="I34" s="127"/>
      <c r="J34" s="127"/>
      <c r="K34" s="127"/>
      <c r="L34" s="127">
        <f>'WRFIM - Dmmy'!N$57</f>
        <v>0</v>
      </c>
      <c r="M34" s="127">
        <f>'WRFIM - Dmmy'!O$57</f>
        <v>0</v>
      </c>
      <c r="N34" s="127">
        <f>'WRFIM - Dmmy'!P$57</f>
        <v>0</v>
      </c>
      <c r="O34" s="127"/>
      <c r="P34" s="127"/>
    </row>
    <row r="35" spans="2:16">
      <c r="B35" s="140" t="s">
        <v>411</v>
      </c>
      <c r="C35" s="124" t="str">
        <f>'WRFIM - Dmmy'!$E$67</f>
        <v>Penalty adjustment - as incurred - dmmy</v>
      </c>
      <c r="D35" s="124" t="s">
        <v>26</v>
      </c>
      <c r="E35" s="124" t="s">
        <v>16</v>
      </c>
      <c r="F35" s="127"/>
      <c r="G35" s="127"/>
      <c r="H35" s="127"/>
      <c r="I35" s="127"/>
      <c r="J35" s="127"/>
      <c r="K35" s="127"/>
      <c r="L35" s="127">
        <f>'WRFIM - Dmmy'!N$67</f>
        <v>0</v>
      </c>
      <c r="M35" s="127">
        <f>'WRFIM - Dmmy'!O$67</f>
        <v>0</v>
      </c>
      <c r="N35" s="127">
        <f>'WRFIM - Dmmy'!P$67</f>
        <v>0</v>
      </c>
      <c r="O35" s="127"/>
      <c r="P35" s="127"/>
    </row>
    <row r="36" spans="2:16">
      <c r="B36" s="140" t="s">
        <v>412</v>
      </c>
      <c r="C36" s="124" t="str">
        <f>'WRFIM - Dmmy'!$E$72</f>
        <v>WRFIM adjustment - as incurred - dmmy</v>
      </c>
      <c r="D36" s="124" t="s">
        <v>26</v>
      </c>
      <c r="E36" s="124" t="s">
        <v>16</v>
      </c>
      <c r="F36" s="127"/>
      <c r="G36" s="127"/>
      <c r="H36" s="127"/>
      <c r="I36" s="127"/>
      <c r="J36" s="127"/>
      <c r="K36" s="127"/>
      <c r="L36" s="127">
        <f>'WRFIM - Dmmy'!N$72</f>
        <v>0</v>
      </c>
      <c r="M36" s="127">
        <f>'WRFIM - Dmmy'!O$72</f>
        <v>0</v>
      </c>
      <c r="N36" s="127">
        <f>'WRFIM - Dmmy'!P$72</f>
        <v>0</v>
      </c>
      <c r="O36" s="127"/>
      <c r="P36" s="127"/>
    </row>
    <row r="37" spans="2:16">
      <c r="B37" s="140" t="s">
        <v>413</v>
      </c>
      <c r="C37" s="124" t="str">
        <f>'WRFIM - Dmmy'!$E$80</f>
        <v>Value of Year 4 main revenue adjustment at the end of AMP6 - dmmy</v>
      </c>
      <c r="D37" s="124" t="s">
        <v>26</v>
      </c>
      <c r="E37" s="124" t="s">
        <v>16</v>
      </c>
      <c r="F37" s="127"/>
      <c r="G37" s="127"/>
      <c r="H37" s="127"/>
      <c r="I37" s="127"/>
      <c r="J37" s="127"/>
      <c r="K37" s="127"/>
      <c r="L37" s="127"/>
      <c r="M37" s="127"/>
      <c r="N37" s="127">
        <f>'WRFIM - Dmmy'!$P$80</f>
        <v>0</v>
      </c>
      <c r="O37" s="127"/>
      <c r="P37" s="127"/>
    </row>
    <row r="38" spans="2:16">
      <c r="B38" s="140" t="s">
        <v>414</v>
      </c>
      <c r="C38" s="124" t="str">
        <f>'WRFIM - Dmmy'!$E$81</f>
        <v>Value of Year 4 penalty adjustment at the end of AMP6 - dmmy</v>
      </c>
      <c r="D38" s="124" t="s">
        <v>26</v>
      </c>
      <c r="E38" s="124" t="s">
        <v>16</v>
      </c>
      <c r="F38" s="127"/>
      <c r="G38" s="127"/>
      <c r="H38" s="127"/>
      <c r="I38" s="127"/>
      <c r="J38" s="127"/>
      <c r="K38" s="127"/>
      <c r="L38" s="127"/>
      <c r="M38" s="127"/>
      <c r="N38" s="127">
        <f>'WRFIM - Dmmy'!$P$81</f>
        <v>0</v>
      </c>
      <c r="O38" s="127"/>
      <c r="P38" s="127"/>
    </row>
    <row r="39" spans="2:16">
      <c r="B39" s="140" t="s">
        <v>415</v>
      </c>
      <c r="C39" s="124" t="str">
        <f>'WRFIM - Dmmy'!$E$82</f>
        <v>Value of Year 4 WRFIM adjustments at the end of AMP6 - dmmy</v>
      </c>
      <c r="D39" s="124" t="s">
        <v>26</v>
      </c>
      <c r="E39" s="124" t="s">
        <v>16</v>
      </c>
      <c r="F39" s="127"/>
      <c r="G39" s="127"/>
      <c r="H39" s="127"/>
      <c r="I39" s="127"/>
      <c r="J39" s="127"/>
      <c r="K39" s="127"/>
      <c r="L39" s="127"/>
      <c r="M39" s="127"/>
      <c r="N39" s="127">
        <f>'WRFIM - Dmmy'!$P$82</f>
        <v>0</v>
      </c>
      <c r="O39" s="127"/>
      <c r="P39" s="127"/>
    </row>
    <row r="40" spans="2:16">
      <c r="B40" s="140" t="s">
        <v>416</v>
      </c>
      <c r="C40" s="124" t="str">
        <f>'WRFIM - Dmmy'!$E$85</f>
        <v>Value of Year 5 main revenue adjustment at the end of AMP6 - dmmy</v>
      </c>
      <c r="D40" s="124" t="s">
        <v>26</v>
      </c>
      <c r="E40" s="124" t="s">
        <v>16</v>
      </c>
      <c r="F40" s="127"/>
      <c r="G40" s="127"/>
      <c r="H40" s="127"/>
      <c r="I40" s="127"/>
      <c r="J40" s="127"/>
      <c r="K40" s="127"/>
      <c r="L40" s="127"/>
      <c r="M40" s="127"/>
      <c r="N40" s="127">
        <f>'WRFIM - Dmmy'!$P$85</f>
        <v>0</v>
      </c>
      <c r="O40" s="127"/>
      <c r="P40" s="127"/>
    </row>
    <row r="41" spans="2:16">
      <c r="B41" s="140" t="s">
        <v>417</v>
      </c>
      <c r="C41" s="124" t="str">
        <f>'WRFIM - Dmmy'!$E$86</f>
        <v>Value of Year 5 penalty adjustment at the end of AMP6 - dmmy</v>
      </c>
      <c r="D41" s="124" t="s">
        <v>26</v>
      </c>
      <c r="E41" s="124" t="s">
        <v>16</v>
      </c>
      <c r="F41" s="127"/>
      <c r="G41" s="127"/>
      <c r="H41" s="127"/>
      <c r="I41" s="127"/>
      <c r="J41" s="127"/>
      <c r="K41" s="127"/>
      <c r="L41" s="127"/>
      <c r="M41" s="127"/>
      <c r="N41" s="127">
        <f>'WRFIM - Dmmy'!$P$86</f>
        <v>0</v>
      </c>
      <c r="O41" s="127"/>
      <c r="P41" s="127"/>
    </row>
    <row r="42" spans="2:16">
      <c r="B42" s="140" t="s">
        <v>418</v>
      </c>
      <c r="C42" s="124" t="str">
        <f>'WRFIM - Dmmy'!$E$87</f>
        <v>Value of Year 5 WRFIM adjustments at the end of AMP6 - dmmy</v>
      </c>
      <c r="D42" s="124" t="s">
        <v>26</v>
      </c>
      <c r="E42" s="124" t="s">
        <v>16</v>
      </c>
      <c r="F42" s="127"/>
      <c r="G42" s="127"/>
      <c r="H42" s="127"/>
      <c r="I42" s="127"/>
      <c r="J42" s="127"/>
      <c r="K42" s="127"/>
      <c r="L42" s="127"/>
      <c r="M42" s="127"/>
      <c r="N42" s="127">
        <f>'WRFIM - Dmmy'!$P$87</f>
        <v>0</v>
      </c>
      <c r="O42" s="127"/>
      <c r="P42" s="127"/>
    </row>
    <row r="43" spans="2:16">
      <c r="B43" s="140" t="s">
        <v>419</v>
      </c>
      <c r="C43" s="124" t="str">
        <f>'WRFIM - Dmmy'!$E$90</f>
        <v>AMP5 RCM adjustment to be applied at PR19 (Outturn price base) - dmmy</v>
      </c>
      <c r="D43" s="124" t="s">
        <v>26</v>
      </c>
      <c r="E43" s="124" t="s">
        <v>16</v>
      </c>
      <c r="F43" s="127"/>
      <c r="G43" s="127"/>
      <c r="H43" s="127"/>
      <c r="I43" s="127"/>
      <c r="J43" s="127"/>
      <c r="K43" s="127"/>
      <c r="L43" s="127"/>
      <c r="M43" s="127"/>
      <c r="N43" s="127">
        <f>'WRFIM - Dmmy'!$P$90</f>
        <v>0</v>
      </c>
      <c r="O43" s="127"/>
      <c r="P43" s="127"/>
    </row>
    <row r="44" spans="2:16">
      <c r="B44" s="140" t="s">
        <v>420</v>
      </c>
      <c r="C44" s="124" t="str">
        <f>'WRFIM - Dmmy'!$E$95</f>
        <v>Total reward / (penalty) at the end of AMP6 - dmmy</v>
      </c>
      <c r="D44" s="124" t="s">
        <v>26</v>
      </c>
      <c r="E44" s="124" t="s">
        <v>16</v>
      </c>
      <c r="F44" s="127"/>
      <c r="G44" s="127"/>
      <c r="H44" s="127"/>
      <c r="I44" s="127"/>
      <c r="J44" s="127"/>
      <c r="K44" s="127"/>
      <c r="L44" s="127"/>
      <c r="M44" s="127"/>
      <c r="N44" s="127">
        <f>'WRFIM - Dmmy'!$P$95</f>
        <v>0</v>
      </c>
      <c r="O44" s="127"/>
      <c r="P44" s="127">
        <f>'WRFIM - Dmmy'!$P$95</f>
        <v>0</v>
      </c>
    </row>
    <row r="45" spans="2:16" ht="14.25">
      <c r="B45" s="143" t="s">
        <v>421</v>
      </c>
      <c r="C45" s="143" t="s">
        <v>423</v>
      </c>
      <c r="D45" s="144" t="s">
        <v>127</v>
      </c>
      <c r="E45" s="142" t="s">
        <v>16</v>
      </c>
      <c r="F45" s="166" t="str">
        <f ca="1">CONCATENATE("[…]", TEXT(NOW(),"dd/mm/yyy hh:mm:ss"))</f>
        <v>[…]04/11/2020 14:56:48</v>
      </c>
      <c r="G45" s="166" t="str">
        <f t="shared" ref="G45:P45" ca="1" si="0">CONCATENATE("[…]", TEXT(NOW(),"dd/mm/yyy hh:mm:ss"))</f>
        <v>[…]04/11/2020 14:56:48</v>
      </c>
      <c r="H45" s="166" t="str">
        <f t="shared" ca="1" si="0"/>
        <v>[…]04/11/2020 14:56:48</v>
      </c>
      <c r="I45" s="166" t="str">
        <f t="shared" ca="1" si="0"/>
        <v>[…]04/11/2020 14:56:48</v>
      </c>
      <c r="J45" s="166" t="str">
        <f t="shared" ca="1" si="0"/>
        <v>[…]04/11/2020 14:56:48</v>
      </c>
      <c r="K45" s="166" t="str">
        <f t="shared" ca="1" si="0"/>
        <v>[…]04/11/2020 14:56:48</v>
      </c>
      <c r="L45" s="166" t="str">
        <f t="shared" ca="1" si="0"/>
        <v>[…]04/11/2020 14:56:48</v>
      </c>
      <c r="M45" s="166" t="str">
        <f t="shared" ca="1" si="0"/>
        <v>[…]04/11/2020 14:56:48</v>
      </c>
      <c r="N45" s="166" t="str">
        <f t="shared" ca="1" si="0"/>
        <v>[…]04/11/2020 14:56:48</v>
      </c>
      <c r="O45" s="166" t="str">
        <f t="shared" ca="1" si="0"/>
        <v>[…]04/11/2020 14:56:48</v>
      </c>
      <c r="P45" s="166" t="str">
        <f t="shared" ca="1" si="0"/>
        <v>[…]04/11/2020 14:56:48</v>
      </c>
    </row>
    <row r="46" spans="2:16">
      <c r="B46" s="143" t="s">
        <v>422</v>
      </c>
      <c r="C46" s="143" t="s">
        <v>424</v>
      </c>
      <c r="D46" s="144" t="s">
        <v>127</v>
      </c>
      <c r="E46" s="142" t="s">
        <v>16</v>
      </c>
      <c r="F46" s="167" t="str">
        <f ca="1">MID(CELL("filename",A1),SEARCH("[",CELL("filename",A1))+1,SEARCH(".",CELL("filename",A1))-1-SEARCH("[",CELL("filename",A1)))</f>
        <v>PR19PD005_AFW_BYRun2</v>
      </c>
      <c r="G46" s="167" t="str">
        <f t="shared" ref="G46:P46" ca="1" si="1">MID(CELL("filename",B1),SEARCH("[",CELL("filename",B1))+1,SEARCH(".",CELL("filename",B1))-1-SEARCH("[",CELL("filename",B1)))</f>
        <v>PR19PD005_AFW_BYRun2</v>
      </c>
      <c r="H46" s="167" t="str">
        <f t="shared" ca="1" si="1"/>
        <v>PR19PD005_AFW_BYRun2</v>
      </c>
      <c r="I46" s="167" t="str">
        <f t="shared" ca="1" si="1"/>
        <v>PR19PD005_AFW_BYRun2</v>
      </c>
      <c r="J46" s="167" t="str">
        <f t="shared" ca="1" si="1"/>
        <v>PR19PD005_AFW_BYRun2</v>
      </c>
      <c r="K46" s="167" t="str">
        <f t="shared" ca="1" si="1"/>
        <v>PR19PD005_AFW_BYRun2</v>
      </c>
      <c r="L46" s="167" t="str">
        <f t="shared" ca="1" si="1"/>
        <v>PR19PD005_AFW_BYRun2</v>
      </c>
      <c r="M46" s="167" t="str">
        <f t="shared" ca="1" si="1"/>
        <v>PR19PD005_AFW_BYRun2</v>
      </c>
      <c r="N46" s="167" t="str">
        <f t="shared" ca="1" si="1"/>
        <v>PR19PD005_AFW_BYRun2</v>
      </c>
      <c r="O46" s="167" t="str">
        <f t="shared" ca="1" si="1"/>
        <v>PR19PD005_AFW_BYRun2</v>
      </c>
      <c r="P46" s="167" t="str">
        <f t="shared" ca="1" si="1"/>
        <v>PR19PD005_AFW_BYRun2</v>
      </c>
    </row>
  </sheetData>
  <sheetProtection sort="0"/>
  <pageMargins left="0.70866141732283472" right="0.70866141732283472" top="0.74803149606299213" bottom="0.74803149606299213" header="0.31496062992125984" footer="0.31496062992125984"/>
  <pageSetup paperSize="9" scale="52"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XFC37"/>
  <sheetViews>
    <sheetView showGridLines="0" zoomScale="80" zoomScaleNormal="80" workbookViewId="0">
      <pane xSplit="1" ySplit="3" topLeftCell="B4" activePane="bottomRight" state="frozen"/>
      <selection pane="topRight"/>
      <selection pane="bottomLeft"/>
      <selection pane="bottomRight"/>
    </sheetView>
  </sheetViews>
  <sheetFormatPr defaultColWidth="0" defaultRowHeight="12.75"/>
  <cols>
    <col min="1" max="2" width="9.1328125" customWidth="1"/>
    <col min="3" max="4" width="50.73046875" style="73" customWidth="1"/>
    <col min="5" max="5" width="15.86328125" style="73" customWidth="1"/>
    <col min="6" max="6" width="14.73046875" style="73" customWidth="1"/>
    <col min="7" max="7" width="0" hidden="1" customWidth="1"/>
    <col min="8" max="16383" width="9.1328125" hidden="1"/>
    <col min="16384" max="16384" width="9" hidden="1" customWidth="1"/>
  </cols>
  <sheetData>
    <row r="1" spans="1:6" s="10" customFormat="1" ht="32.25">
      <c r="A1" s="102" t="s">
        <v>56</v>
      </c>
      <c r="B1" s="102"/>
      <c r="C1" s="102"/>
      <c r="D1" s="102"/>
      <c r="E1" s="102"/>
      <c r="F1" s="102"/>
    </row>
    <row r="2" spans="1:6">
      <c r="A2" s="11"/>
      <c r="B2" s="11"/>
      <c r="C2" s="81"/>
      <c r="D2" s="81"/>
      <c r="E2" s="81"/>
      <c r="F2" s="81"/>
    </row>
    <row r="3" spans="1:6" ht="15">
      <c r="A3" s="11"/>
      <c r="B3" s="80" t="s">
        <v>57</v>
      </c>
      <c r="C3" s="80" t="s">
        <v>58</v>
      </c>
      <c r="D3" s="80" t="s">
        <v>59</v>
      </c>
      <c r="E3" s="80" t="s">
        <v>60</v>
      </c>
      <c r="F3" s="80" t="s">
        <v>61</v>
      </c>
    </row>
    <row r="4" spans="1:6" s="182" customFormat="1">
      <c r="A4" s="181"/>
      <c r="B4" s="181"/>
      <c r="C4" s="81"/>
      <c r="D4" s="81"/>
      <c r="E4" s="81"/>
      <c r="F4" s="81"/>
    </row>
    <row r="5" spans="1:6" s="182" customFormat="1" ht="129.75" customHeight="1">
      <c r="A5" s="181"/>
      <c r="B5" s="157">
        <v>1</v>
      </c>
      <c r="C5" s="158" t="s">
        <v>62</v>
      </c>
      <c r="D5" s="158" t="s">
        <v>63</v>
      </c>
      <c r="E5" s="158" t="s">
        <v>64</v>
      </c>
      <c r="F5" s="159" t="s">
        <v>65</v>
      </c>
    </row>
    <row r="6" spans="1:6" s="182" customFormat="1" ht="124.5" customHeight="1">
      <c r="A6" s="181"/>
      <c r="B6" s="77">
        <v>2</v>
      </c>
      <c r="C6" s="75" t="s">
        <v>66</v>
      </c>
      <c r="D6" s="75" t="s">
        <v>67</v>
      </c>
      <c r="E6" s="75" t="s">
        <v>64</v>
      </c>
      <c r="F6" s="78" t="s">
        <v>68</v>
      </c>
    </row>
    <row r="7" spans="1:6" s="182" customFormat="1" ht="72.75" customHeight="1">
      <c r="A7" s="181"/>
      <c r="B7" s="77">
        <v>3</v>
      </c>
      <c r="C7" s="75" t="s">
        <v>69</v>
      </c>
      <c r="D7" s="75" t="s">
        <v>70</v>
      </c>
      <c r="E7" s="75" t="s">
        <v>64</v>
      </c>
      <c r="F7" s="79" t="s">
        <v>71</v>
      </c>
    </row>
    <row r="8" spans="1:6" s="182" customFormat="1" ht="108.75" customHeight="1">
      <c r="A8" s="181"/>
      <c r="B8" s="77">
        <v>4</v>
      </c>
      <c r="C8" s="76" t="s">
        <v>72</v>
      </c>
      <c r="D8" s="75" t="s">
        <v>73</v>
      </c>
      <c r="E8" s="75" t="s">
        <v>64</v>
      </c>
      <c r="F8" s="79" t="s">
        <v>71</v>
      </c>
    </row>
    <row r="9" spans="1:6" s="182" customFormat="1" ht="25.5">
      <c r="A9" s="181"/>
      <c r="B9" s="157">
        <v>5</v>
      </c>
      <c r="C9" s="158" t="s">
        <v>74</v>
      </c>
      <c r="D9" s="160" t="s">
        <v>75</v>
      </c>
      <c r="E9" s="160" t="s">
        <v>76</v>
      </c>
      <c r="F9" s="159" t="s">
        <v>77</v>
      </c>
    </row>
    <row r="10" spans="1:6" s="182" customFormat="1" ht="25.5">
      <c r="A10" s="181"/>
      <c r="B10" s="157">
        <v>6</v>
      </c>
      <c r="C10" s="158" t="s">
        <v>78</v>
      </c>
      <c r="D10" s="160" t="s">
        <v>79</v>
      </c>
      <c r="E10" s="160" t="s">
        <v>80</v>
      </c>
      <c r="F10" s="161" t="s">
        <v>81</v>
      </c>
    </row>
    <row r="11" spans="1:6" s="183" customFormat="1" ht="25.5">
      <c r="A11" s="181"/>
      <c r="B11" s="157">
        <v>7</v>
      </c>
      <c r="C11" s="160" t="s">
        <v>82</v>
      </c>
      <c r="D11" s="160" t="s">
        <v>83</v>
      </c>
      <c r="E11" s="158" t="s">
        <v>84</v>
      </c>
      <c r="F11" s="160" t="s">
        <v>85</v>
      </c>
    </row>
    <row r="12" spans="1:6" s="182" customFormat="1" ht="63.75">
      <c r="A12" s="181"/>
      <c r="B12" s="160">
        <v>8</v>
      </c>
      <c r="C12" s="158" t="s">
        <v>86</v>
      </c>
      <c r="D12" s="158" t="s">
        <v>87</v>
      </c>
      <c r="E12" s="158" t="s">
        <v>88</v>
      </c>
      <c r="F12" s="158" t="s">
        <v>89</v>
      </c>
    </row>
    <row r="13" spans="1:6" s="182" customFormat="1" ht="25.5">
      <c r="A13" s="181"/>
      <c r="B13" s="160">
        <v>9</v>
      </c>
      <c r="C13" s="158" t="s">
        <v>90</v>
      </c>
      <c r="D13" s="158" t="s">
        <v>91</v>
      </c>
      <c r="E13" s="158" t="s">
        <v>84</v>
      </c>
      <c r="F13" s="158" t="s">
        <v>92</v>
      </c>
    </row>
    <row r="14" spans="1:6" s="182" customFormat="1" ht="38.25">
      <c r="A14" s="181"/>
      <c r="B14" s="160">
        <v>10</v>
      </c>
      <c r="C14" s="158" t="s">
        <v>93</v>
      </c>
      <c r="D14" s="158" t="s">
        <v>94</v>
      </c>
      <c r="E14" s="158" t="s">
        <v>84</v>
      </c>
      <c r="F14" s="158" t="s">
        <v>95</v>
      </c>
    </row>
    <row r="15" spans="1:6" s="182" customFormat="1" ht="38.25">
      <c r="A15" s="184"/>
      <c r="B15" s="160">
        <v>11</v>
      </c>
      <c r="C15" s="158" t="s">
        <v>96</v>
      </c>
      <c r="D15" s="158" t="s">
        <v>97</v>
      </c>
      <c r="E15" s="158" t="s">
        <v>98</v>
      </c>
      <c r="F15" s="158" t="s">
        <v>99</v>
      </c>
    </row>
    <row r="16" spans="1:6" s="182" customFormat="1">
      <c r="A16" s="185">
        <v>43070</v>
      </c>
      <c r="B16" s="162">
        <v>12</v>
      </c>
      <c r="C16" s="163" t="s">
        <v>100</v>
      </c>
      <c r="D16" s="163" t="s">
        <v>101</v>
      </c>
      <c r="E16" s="162" t="s">
        <v>102</v>
      </c>
      <c r="F16" s="162" t="s">
        <v>103</v>
      </c>
    </row>
    <row r="17" spans="1:6" s="182" customFormat="1">
      <c r="A17" s="185">
        <v>43070</v>
      </c>
      <c r="B17" s="162">
        <v>13</v>
      </c>
      <c r="C17" s="163" t="s">
        <v>104</v>
      </c>
      <c r="D17" s="163" t="s">
        <v>105</v>
      </c>
      <c r="E17" s="162" t="s">
        <v>102</v>
      </c>
      <c r="F17" s="162" t="s">
        <v>106</v>
      </c>
    </row>
    <row r="18" spans="1:6" s="182" customFormat="1" ht="25.5">
      <c r="A18" s="185">
        <v>43070</v>
      </c>
      <c r="B18" s="162">
        <v>14</v>
      </c>
      <c r="C18" s="163" t="s">
        <v>107</v>
      </c>
      <c r="D18" s="163" t="s">
        <v>108</v>
      </c>
      <c r="E18" s="162" t="s">
        <v>102</v>
      </c>
      <c r="F18" s="163" t="s">
        <v>109</v>
      </c>
    </row>
    <row r="19" spans="1:6" s="182" customFormat="1" ht="25.5">
      <c r="A19" s="185">
        <v>43070</v>
      </c>
      <c r="B19" s="162">
        <v>15</v>
      </c>
      <c r="C19" s="163" t="s">
        <v>110</v>
      </c>
      <c r="D19" s="163" t="s">
        <v>111</v>
      </c>
      <c r="E19" s="162" t="s">
        <v>80</v>
      </c>
      <c r="F19" s="163" t="s">
        <v>112</v>
      </c>
    </row>
    <row r="20" spans="1:6" s="182" customFormat="1" ht="76.900000000000006" customHeight="1">
      <c r="A20" s="185">
        <v>43070</v>
      </c>
      <c r="B20" s="162">
        <v>16</v>
      </c>
      <c r="C20" s="163" t="s">
        <v>113</v>
      </c>
      <c r="D20" s="163" t="s">
        <v>114</v>
      </c>
      <c r="E20" s="163" t="s">
        <v>115</v>
      </c>
      <c r="F20" s="163" t="s">
        <v>116</v>
      </c>
    </row>
    <row r="21" spans="1:6" s="182" customFormat="1" ht="63.75">
      <c r="A21" s="185">
        <v>43252</v>
      </c>
      <c r="B21" s="164">
        <v>17</v>
      </c>
      <c r="C21" s="165" t="s">
        <v>117</v>
      </c>
      <c r="D21" s="165" t="s">
        <v>118</v>
      </c>
      <c r="E21" s="165" t="s">
        <v>84</v>
      </c>
      <c r="F21" s="165" t="s">
        <v>544</v>
      </c>
    </row>
    <row r="22" spans="1:6" s="186" customFormat="1" ht="89.25">
      <c r="A22" s="185">
        <v>43313</v>
      </c>
      <c r="B22" s="164">
        <v>18</v>
      </c>
      <c r="C22" s="165" t="s">
        <v>119</v>
      </c>
      <c r="D22" s="165" t="s">
        <v>120</v>
      </c>
      <c r="E22" s="165" t="s">
        <v>121</v>
      </c>
      <c r="F22" s="165" t="s">
        <v>535</v>
      </c>
    </row>
    <row r="23" spans="1:6" s="186" customFormat="1" ht="88.5" customHeight="1">
      <c r="A23" s="185">
        <v>43405</v>
      </c>
      <c r="B23" s="178">
        <v>19</v>
      </c>
      <c r="C23" s="179" t="s">
        <v>530</v>
      </c>
      <c r="D23" s="179" t="s">
        <v>547</v>
      </c>
      <c r="E23" s="179" t="s">
        <v>115</v>
      </c>
      <c r="F23" s="179" t="s">
        <v>545</v>
      </c>
    </row>
    <row r="24" spans="1:6" s="148" customFormat="1" ht="51">
      <c r="A24" s="185">
        <v>43556</v>
      </c>
      <c r="B24" s="178">
        <v>20</v>
      </c>
      <c r="C24" s="179" t="s">
        <v>555</v>
      </c>
      <c r="D24" s="179" t="s">
        <v>554</v>
      </c>
      <c r="E24" s="179" t="s">
        <v>549</v>
      </c>
      <c r="F24" s="179" t="s">
        <v>550</v>
      </c>
    </row>
    <row r="25" spans="1:6" ht="38.25">
      <c r="A25" s="196">
        <v>43678</v>
      </c>
      <c r="B25" s="192">
        <v>21</v>
      </c>
      <c r="C25" s="193" t="s">
        <v>559</v>
      </c>
      <c r="D25" s="193" t="s">
        <v>556</v>
      </c>
      <c r="E25" s="193" t="s">
        <v>557</v>
      </c>
      <c r="F25" s="193" t="s">
        <v>558</v>
      </c>
    </row>
    <row r="26" spans="1:6">
      <c r="A26" s="11"/>
      <c r="B26" s="11"/>
      <c r="C26" s="81"/>
      <c r="D26" s="81"/>
      <c r="E26" s="81"/>
      <c r="F26" s="81"/>
    </row>
    <row r="27" spans="1:6">
      <c r="A27" s="11"/>
      <c r="B27" s="11"/>
      <c r="C27" s="81"/>
      <c r="D27" s="81"/>
      <c r="E27" s="81"/>
      <c r="F27" s="81"/>
    </row>
    <row r="28" spans="1:6">
      <c r="A28" s="11"/>
      <c r="B28" s="11"/>
      <c r="C28" s="81"/>
      <c r="D28" s="81"/>
      <c r="E28" s="81"/>
      <c r="F28" s="81"/>
    </row>
    <row r="29" spans="1:6">
      <c r="A29" s="11"/>
      <c r="B29" s="11"/>
      <c r="C29" s="81"/>
      <c r="D29" s="81"/>
      <c r="E29" s="81"/>
      <c r="F29" s="81"/>
    </row>
    <row r="30" spans="1:6">
      <c r="A30" s="11"/>
      <c r="B30" s="11"/>
      <c r="C30" s="81"/>
      <c r="D30" s="81"/>
      <c r="E30" s="81"/>
      <c r="F30" s="81"/>
    </row>
    <row r="31" spans="1:6">
      <c r="A31" s="11"/>
      <c r="B31" s="11"/>
      <c r="C31" s="81"/>
      <c r="D31" s="81"/>
      <c r="E31" s="81"/>
      <c r="F31" s="81"/>
    </row>
    <row r="32" spans="1:6">
      <c r="A32" s="11"/>
      <c r="B32" s="11"/>
      <c r="C32" s="81"/>
      <c r="D32" s="81"/>
      <c r="E32" s="81"/>
      <c r="F32" s="81"/>
    </row>
    <row r="33" spans="1:6">
      <c r="A33" s="11"/>
      <c r="B33" s="11"/>
      <c r="C33" s="81"/>
      <c r="D33" s="81"/>
      <c r="E33" s="81"/>
      <c r="F33" s="81"/>
    </row>
    <row r="34" spans="1:6">
      <c r="A34" s="11"/>
      <c r="B34" s="11"/>
      <c r="C34" s="81"/>
      <c r="D34" s="81"/>
      <c r="E34" s="81"/>
      <c r="F34" s="81"/>
    </row>
    <row r="35" spans="1:6">
      <c r="A35" s="11"/>
      <c r="B35" s="11"/>
      <c r="C35" s="81"/>
      <c r="D35" s="81"/>
      <c r="E35" s="81"/>
      <c r="F35" s="81"/>
    </row>
    <row r="36" spans="1:6">
      <c r="A36" s="11"/>
      <c r="B36" s="11"/>
      <c r="C36" s="81"/>
      <c r="D36" s="81"/>
      <c r="E36" s="81"/>
      <c r="F36" s="81"/>
    </row>
    <row r="37" spans="1:6">
      <c r="A37" s="11"/>
      <c r="B37" s="11"/>
      <c r="C37" s="81"/>
      <c r="D37" s="81"/>
      <c r="E37" s="81"/>
      <c r="F37" s="81"/>
    </row>
  </sheetData>
  <pageMargins left="0.70866141732283472" right="0.70866141732283472" top="0.74803149606299213" bottom="0.74803149606299213" header="0.31496062992125984" footer="0.31496062992125984"/>
  <pageSetup paperSize="9" scale="89"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100"/>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6.1328125" style="2" customWidth="1"/>
    <col min="2" max="3" width="2.73046875" style="2" customWidth="1"/>
    <col min="4" max="4" width="9.73046875" style="2" customWidth="1"/>
    <col min="5" max="5" width="52.1328125" style="2" customWidth="1"/>
    <col min="6" max="6" width="17.73046875" style="24" customWidth="1"/>
    <col min="7" max="7" width="10.59765625" style="2" customWidth="1"/>
    <col min="8" max="8" width="10.3984375" style="2" customWidth="1"/>
    <col min="9" max="11" width="10.1328125" style="2" customWidth="1"/>
    <col min="12" max="21" width="10.59765625" style="2" customWidth="1"/>
    <col min="22" max="22" width="16.59765625" style="2" customWidth="1"/>
    <col min="23" max="23" width="9.1328125" style="2" customWidth="1"/>
    <col min="24" max="31" width="0" style="2" hidden="1" customWidth="1"/>
    <col min="32" max="16384" width="9.1328125" style="2" hidden="1"/>
  </cols>
  <sheetData>
    <row r="1" spans="1:23" s="1" customFormat="1" ht="32.25">
      <c r="A1" s="102"/>
      <c r="B1" s="102"/>
      <c r="C1" s="102"/>
      <c r="D1" s="102" t="s">
        <v>122</v>
      </c>
      <c r="E1" s="102"/>
      <c r="F1" s="103"/>
      <c r="G1" s="102"/>
      <c r="H1" s="102"/>
      <c r="I1" s="102"/>
      <c r="J1" s="102"/>
      <c r="K1" s="102"/>
      <c r="L1" s="102"/>
      <c r="M1" s="102"/>
      <c r="N1" s="102"/>
      <c r="O1" s="102"/>
      <c r="P1" s="102"/>
      <c r="Q1" s="102"/>
      <c r="R1" s="102"/>
      <c r="S1" s="102"/>
      <c r="T1" s="102"/>
      <c r="U1" s="102"/>
      <c r="V1" s="102"/>
      <c r="W1" s="102"/>
    </row>
    <row r="2" spans="1:23" s="1" customFormat="1" ht="13.9">
      <c r="F2" s="24"/>
      <c r="G2" s="11"/>
      <c r="O2" s="11"/>
      <c r="P2" s="11"/>
    </row>
    <row r="3" spans="1:23" ht="13.15">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c r="A4" s="88">
        <v>1</v>
      </c>
      <c r="B4" s="11"/>
      <c r="C4" s="11"/>
      <c r="D4" s="11"/>
      <c r="E4" s="11"/>
      <c r="G4" s="11"/>
      <c r="H4" s="11"/>
      <c r="I4" s="11"/>
      <c r="J4" s="11"/>
      <c r="K4" s="11"/>
      <c r="L4" s="11"/>
      <c r="M4" s="11"/>
      <c r="N4" s="11"/>
      <c r="O4" s="11"/>
      <c r="P4" s="11"/>
      <c r="Q4" s="11"/>
      <c r="R4" s="11"/>
      <c r="S4" s="11"/>
      <c r="T4" s="11"/>
      <c r="U4" s="11"/>
      <c r="V4" s="8"/>
      <c r="W4" s="11"/>
    </row>
    <row r="5" spans="1:23" ht="13.15">
      <c r="A5" s="11"/>
      <c r="B5" s="11"/>
      <c r="C5" s="11"/>
      <c r="D5" s="11"/>
      <c r="E5" s="11" t="s">
        <v>124</v>
      </c>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ht="13.15">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row>
    <row r="7" spans="1:23">
      <c r="A7" s="11"/>
      <c r="B7" s="11"/>
      <c r="C7" s="11"/>
      <c r="D7" s="11"/>
      <c r="E7" s="11"/>
      <c r="G7" s="11"/>
      <c r="H7" s="11"/>
      <c r="I7" s="11"/>
      <c r="J7" s="11"/>
      <c r="K7" s="11"/>
      <c r="L7" s="11"/>
      <c r="M7" s="11"/>
      <c r="N7" s="11"/>
      <c r="O7" s="11"/>
      <c r="P7" s="11"/>
      <c r="Q7" s="11"/>
      <c r="R7" s="11"/>
      <c r="S7" s="11"/>
      <c r="T7" s="11"/>
      <c r="U7" s="11"/>
      <c r="V7" s="11"/>
      <c r="W7" s="11"/>
    </row>
    <row r="8" spans="1:23" s="4" customFormat="1" ht="13.9">
      <c r="A8" s="89"/>
      <c r="B8" s="106"/>
      <c r="C8" s="106"/>
      <c r="D8" s="107"/>
      <c r="E8" s="108" t="s">
        <v>126</v>
      </c>
      <c r="F8" s="109"/>
      <c r="G8" s="107"/>
      <c r="H8" s="107"/>
      <c r="I8" s="107"/>
      <c r="J8" s="107"/>
      <c r="K8" s="107"/>
      <c r="L8" s="107"/>
      <c r="M8" s="107"/>
      <c r="N8" s="107"/>
      <c r="O8" s="107"/>
      <c r="P8" s="107"/>
      <c r="Q8" s="107"/>
      <c r="R8" s="107"/>
      <c r="S8" s="107"/>
      <c r="T8" s="107"/>
      <c r="U8" s="107"/>
      <c r="V8" s="107"/>
      <c r="W8" s="107"/>
    </row>
    <row r="9" spans="1:23">
      <c r="A9" s="11"/>
      <c r="B9" s="11"/>
      <c r="C9" s="11"/>
      <c r="D9" s="11"/>
      <c r="E9" s="11"/>
      <c r="G9" s="11"/>
      <c r="H9" s="11"/>
      <c r="I9" s="11"/>
      <c r="J9" s="11"/>
      <c r="K9" s="11"/>
      <c r="L9" s="11"/>
      <c r="M9" s="11"/>
      <c r="N9" s="11"/>
      <c r="O9" s="11"/>
      <c r="P9" s="11"/>
      <c r="Q9" s="11"/>
      <c r="R9" s="11"/>
      <c r="S9" s="11"/>
      <c r="T9" s="11"/>
      <c r="U9" s="11"/>
      <c r="V9" s="11"/>
      <c r="W9" s="11"/>
    </row>
    <row r="10" spans="1:23">
      <c r="A10" s="11"/>
      <c r="B10" s="11"/>
      <c r="C10" s="11"/>
      <c r="D10" s="12" t="s">
        <v>127</v>
      </c>
      <c r="E10" s="11" t="s">
        <v>128</v>
      </c>
      <c r="G10" s="135" t="str">
        <f>InpActive!$A$4</f>
        <v>AFW</v>
      </c>
      <c r="H10" s="11"/>
      <c r="I10" s="11"/>
      <c r="J10" s="11"/>
      <c r="K10" s="11"/>
      <c r="L10" s="11"/>
      <c r="M10" s="11"/>
      <c r="N10" s="11"/>
      <c r="O10" s="11"/>
      <c r="P10" s="11"/>
      <c r="Q10" s="11"/>
      <c r="R10" s="11"/>
      <c r="S10" s="11"/>
      <c r="T10" s="11"/>
      <c r="U10" s="11"/>
      <c r="V10" s="11"/>
      <c r="W10" s="11"/>
    </row>
    <row r="11" spans="1:23">
      <c r="A11" s="11" t="s">
        <v>129</v>
      </c>
      <c r="B11" s="11"/>
      <c r="C11" s="11"/>
      <c r="D11" s="12" t="s">
        <v>127</v>
      </c>
      <c r="E11" s="11" t="s">
        <v>130</v>
      </c>
      <c r="G11" s="136" t="str">
        <f>IF(InpActive!$O$4=1,"WoC",IF(InpActive!$O$4=2,"WaSC"))</f>
        <v>WoC</v>
      </c>
      <c r="H11" s="11"/>
      <c r="I11" s="11"/>
      <c r="J11" s="11"/>
      <c r="K11" s="11"/>
      <c r="L11" s="11"/>
      <c r="M11" s="11"/>
      <c r="N11" s="11"/>
      <c r="O11" s="11"/>
      <c r="P11" s="11"/>
      <c r="Q11" s="11"/>
      <c r="R11" s="11"/>
      <c r="S11" s="11"/>
      <c r="T11" s="11"/>
      <c r="U11" s="11"/>
      <c r="V11" s="11"/>
      <c r="W11" s="11"/>
    </row>
    <row r="12" spans="1:23">
      <c r="A12" s="11" t="s">
        <v>17</v>
      </c>
      <c r="B12" s="11"/>
      <c r="C12" s="11"/>
      <c r="D12" s="12" t="s">
        <v>131</v>
      </c>
      <c r="E12" s="11" t="s">
        <v>132</v>
      </c>
      <c r="G12" s="83" t="b">
        <f>InpActive!$O$5</f>
        <v>1</v>
      </c>
      <c r="H12" s="11" t="s">
        <v>131</v>
      </c>
      <c r="I12" s="11"/>
      <c r="J12" s="11"/>
      <c r="K12" s="11"/>
      <c r="L12" s="11"/>
      <c r="M12" s="11"/>
      <c r="N12" s="11"/>
      <c r="O12" s="11"/>
      <c r="P12" s="11"/>
      <c r="Q12" s="11"/>
      <c r="R12" s="11"/>
      <c r="S12" s="11"/>
      <c r="T12" s="11"/>
      <c r="U12" s="11"/>
      <c r="V12" s="11"/>
      <c r="W12" s="11"/>
    </row>
    <row r="13" spans="1:23" s="4" customFormat="1" ht="13.9">
      <c r="A13" s="89"/>
      <c r="B13" s="106"/>
      <c r="C13" s="106"/>
      <c r="D13" s="107"/>
      <c r="E13" s="108" t="s">
        <v>133</v>
      </c>
      <c r="F13" s="109"/>
      <c r="G13" s="107"/>
      <c r="H13" s="107"/>
      <c r="I13" s="107"/>
      <c r="J13" s="107"/>
      <c r="K13" s="107"/>
      <c r="L13" s="107"/>
      <c r="M13" s="107"/>
      <c r="N13" s="107"/>
      <c r="O13" s="107"/>
      <c r="P13" s="107"/>
      <c r="Q13" s="107"/>
      <c r="R13" s="107"/>
      <c r="S13" s="107"/>
      <c r="T13" s="107"/>
      <c r="U13" s="107"/>
      <c r="V13" s="107"/>
      <c r="W13" s="107"/>
    </row>
    <row r="14" spans="1:23">
      <c r="A14" s="11"/>
      <c r="B14" s="11"/>
      <c r="C14" s="11"/>
      <c r="D14" s="11"/>
      <c r="E14" s="11"/>
      <c r="G14" s="11"/>
      <c r="H14" s="11"/>
      <c r="I14" s="11"/>
      <c r="J14" s="11"/>
      <c r="K14" s="11"/>
      <c r="L14" s="11"/>
      <c r="M14" s="11"/>
      <c r="N14" s="11"/>
      <c r="O14" s="11"/>
      <c r="P14" s="11"/>
      <c r="Q14" s="11"/>
      <c r="R14" s="11"/>
      <c r="S14" s="11"/>
      <c r="T14" s="11"/>
      <c r="U14" s="11"/>
      <c r="V14" s="11"/>
      <c r="W14" s="11"/>
    </row>
    <row r="15" spans="1:23" ht="13.15">
      <c r="A15" s="11"/>
      <c r="B15" s="11"/>
      <c r="C15" s="11"/>
      <c r="D15" s="11"/>
      <c r="E15" s="5" t="s">
        <v>134</v>
      </c>
      <c r="G15" s="11"/>
      <c r="H15" s="11"/>
      <c r="I15" s="11"/>
      <c r="J15" s="11"/>
      <c r="K15" s="11"/>
      <c r="L15" s="11"/>
      <c r="M15" s="11"/>
      <c r="N15" s="11"/>
      <c r="O15" s="11"/>
      <c r="P15" s="11"/>
      <c r="Q15" s="11"/>
      <c r="R15" s="11"/>
      <c r="S15" s="11"/>
      <c r="T15" s="11"/>
      <c r="U15" s="11"/>
      <c r="V15" s="11"/>
      <c r="W15" s="11"/>
    </row>
    <row r="16" spans="1:23">
      <c r="A16" t="s">
        <v>19</v>
      </c>
      <c r="B16" s="11"/>
      <c r="C16" s="11"/>
      <c r="D16" s="12" t="s">
        <v>135</v>
      </c>
      <c r="E16" s="13" t="s">
        <v>136</v>
      </c>
      <c r="G16" s="90">
        <f>InpActive!$O$6</f>
        <v>0.02</v>
      </c>
      <c r="H16" s="8" t="s">
        <v>137</v>
      </c>
      <c r="I16" s="11"/>
      <c r="J16" s="11"/>
      <c r="K16" s="11"/>
      <c r="L16" s="11"/>
      <c r="M16" s="11"/>
      <c r="N16" s="11"/>
      <c r="O16" s="11"/>
      <c r="P16" s="11"/>
      <c r="Q16" s="11"/>
      <c r="R16" s="11"/>
      <c r="S16" s="11"/>
      <c r="T16" s="11"/>
      <c r="U16" s="11"/>
      <c r="V16" s="11"/>
      <c r="W16" s="11"/>
    </row>
    <row r="17" spans="1:23">
      <c r="A17" t="s">
        <v>21</v>
      </c>
      <c r="B17" s="11"/>
      <c r="C17" s="11"/>
      <c r="D17" s="12" t="s">
        <v>135</v>
      </c>
      <c r="E17" s="13" t="s">
        <v>138</v>
      </c>
      <c r="G17" s="90">
        <f>InpActive!$O$7</f>
        <v>0.03</v>
      </c>
      <c r="H17" s="8" t="s">
        <v>139</v>
      </c>
      <c r="I17" s="11"/>
      <c r="J17" s="11"/>
      <c r="K17" s="11"/>
      <c r="L17" s="11"/>
      <c r="M17" s="11"/>
      <c r="N17" s="11"/>
      <c r="O17" s="11"/>
      <c r="P17" s="11"/>
      <c r="Q17" s="11"/>
      <c r="R17" s="11"/>
      <c r="S17" s="11"/>
      <c r="T17" s="11"/>
      <c r="U17" s="11"/>
      <c r="V17" s="11"/>
      <c r="W17" s="11"/>
    </row>
    <row r="18" spans="1:23">
      <c r="A18" s="11"/>
      <c r="B18" s="11"/>
      <c r="C18" s="11"/>
      <c r="D18" s="12"/>
      <c r="E18" s="11"/>
      <c r="G18" s="11"/>
      <c r="H18" s="8"/>
      <c r="I18" s="11"/>
      <c r="J18" s="11"/>
      <c r="K18" s="11"/>
      <c r="L18" s="11"/>
      <c r="M18" s="11"/>
      <c r="N18" s="11"/>
      <c r="O18" s="11"/>
      <c r="P18" s="11"/>
      <c r="Q18" s="11"/>
      <c r="R18" s="11"/>
      <c r="S18" s="11"/>
      <c r="T18" s="11"/>
      <c r="U18" s="11"/>
      <c r="V18" s="11"/>
      <c r="W18" s="11"/>
    </row>
    <row r="19" spans="1:23">
      <c r="A19" t="s">
        <v>22</v>
      </c>
      <c r="B19" s="11"/>
      <c r="C19" s="11"/>
      <c r="D19" s="12" t="s">
        <v>135</v>
      </c>
      <c r="E19" s="11" t="s">
        <v>140</v>
      </c>
      <c r="G19" s="90">
        <f>InpActive!$O$8</f>
        <v>0.03</v>
      </c>
      <c r="H19" s="8" t="s">
        <v>141</v>
      </c>
      <c r="I19" s="11"/>
      <c r="J19" s="11"/>
      <c r="K19" s="11"/>
      <c r="L19" s="11"/>
      <c r="M19" s="11"/>
      <c r="N19" s="11"/>
      <c r="O19" s="11"/>
      <c r="P19" s="11"/>
      <c r="Q19" s="11"/>
      <c r="R19" s="11"/>
      <c r="S19" s="11"/>
      <c r="T19" s="11"/>
      <c r="U19" s="11"/>
      <c r="V19" s="11"/>
      <c r="W19" s="11"/>
    </row>
    <row r="20" spans="1:23" customFormat="1">
      <c r="A20" t="s">
        <v>23</v>
      </c>
      <c r="D20" s="12" t="s">
        <v>135</v>
      </c>
      <c r="E20" s="11" t="s">
        <v>142</v>
      </c>
      <c r="F20" s="24"/>
      <c r="G20" s="90">
        <f>IF(InpActive!$O$9&lt;&gt;0, InpActive!$O$9, IF(InpActive!$O$10&lt;&gt;0,InpActive!$O$10,InpActive!$O$11))</f>
        <v>3.6999999999999998E-2</v>
      </c>
      <c r="H20" s="8" t="s">
        <v>143</v>
      </c>
    </row>
    <row r="21" spans="1:23" customFormat="1">
      <c r="F21" s="26"/>
      <c r="H21" s="11"/>
    </row>
    <row r="22" spans="1:23" customFormat="1">
      <c r="A22" t="s">
        <v>24</v>
      </c>
      <c r="D22" s="12" t="s">
        <v>135</v>
      </c>
      <c r="E22" s="11" t="s">
        <v>144</v>
      </c>
      <c r="F22" s="26"/>
      <c r="G22" s="90">
        <f>InpActive!$O$12</f>
        <v>0.06</v>
      </c>
      <c r="H22" s="8" t="s">
        <v>145</v>
      </c>
    </row>
    <row r="23" spans="1:23">
      <c r="A23" s="11"/>
      <c r="B23" s="11"/>
      <c r="C23" s="11"/>
      <c r="D23" s="12"/>
      <c r="E23" s="11"/>
      <c r="G23" s="11"/>
      <c r="H23" s="11"/>
      <c r="I23" s="11"/>
      <c r="J23" s="11"/>
      <c r="K23" s="11"/>
      <c r="L23" s="11"/>
      <c r="M23" s="11"/>
      <c r="N23" s="11"/>
      <c r="O23" s="11"/>
      <c r="P23" s="11"/>
      <c r="Q23" s="11"/>
      <c r="R23" s="11"/>
      <c r="S23" s="11"/>
      <c r="T23" s="11"/>
      <c r="U23" s="11"/>
      <c r="V23" s="11"/>
      <c r="W23" s="11"/>
    </row>
    <row r="24" spans="1:23" s="4" customFormat="1" ht="13.9">
      <c r="A24" s="89"/>
      <c r="B24" s="106"/>
      <c r="C24" s="106"/>
      <c r="D24" s="110"/>
      <c r="E24" s="108" t="s">
        <v>146</v>
      </c>
      <c r="F24" s="109"/>
      <c r="G24" s="107"/>
      <c r="H24" s="107"/>
      <c r="I24" s="107"/>
      <c r="J24" s="107"/>
      <c r="K24" s="107"/>
      <c r="L24" s="107"/>
      <c r="M24" s="107"/>
      <c r="N24" s="107"/>
      <c r="O24" s="107"/>
      <c r="P24" s="107"/>
      <c r="Q24" s="107"/>
      <c r="R24" s="107"/>
      <c r="S24" s="107"/>
      <c r="T24" s="107"/>
      <c r="U24" s="107"/>
      <c r="V24" s="107"/>
      <c r="W24" s="107"/>
    </row>
    <row r="25" spans="1:23" customFormat="1">
      <c r="F25" s="26"/>
    </row>
    <row r="26" spans="1:23" ht="13.15">
      <c r="A26" s="11"/>
      <c r="B26" s="11"/>
      <c r="C26" s="11"/>
      <c r="D26" s="12"/>
      <c r="E26" s="5" t="s">
        <v>147</v>
      </c>
      <c r="G26" s="11"/>
      <c r="H26" s="11"/>
      <c r="I26" s="11"/>
      <c r="J26" s="11"/>
      <c r="K26" s="20"/>
      <c r="L26" s="20"/>
      <c r="M26" s="20"/>
      <c r="N26" s="20"/>
      <c r="O26" s="20"/>
      <c r="P26" s="20"/>
      <c r="Q26" s="20"/>
      <c r="R26" s="20"/>
      <c r="S26" s="20"/>
      <c r="T26" s="20"/>
      <c r="U26" s="20"/>
      <c r="V26" s="155"/>
      <c r="W26" s="11"/>
    </row>
    <row r="27" spans="1:23" s="11" customFormat="1">
      <c r="A27" s="95" t="s">
        <v>25</v>
      </c>
      <c r="B27" s="95"/>
      <c r="C27" s="95"/>
      <c r="D27" s="153" t="s">
        <v>148</v>
      </c>
      <c r="E27" s="149" t="s">
        <v>149</v>
      </c>
      <c r="F27" s="173" t="s">
        <v>150</v>
      </c>
      <c r="K27" s="84">
        <f>InpActive!$I$13</f>
        <v>267.98200000000003</v>
      </c>
      <c r="L27" s="20"/>
      <c r="M27" s="20"/>
      <c r="N27" s="20"/>
      <c r="O27" s="20"/>
      <c r="P27" s="20"/>
      <c r="Q27" s="20"/>
      <c r="R27" s="20"/>
      <c r="S27" s="20"/>
      <c r="T27" s="20"/>
      <c r="U27" s="20"/>
      <c r="V27" s="155" t="s">
        <v>151</v>
      </c>
    </row>
    <row r="28" spans="1:23" s="11" customFormat="1">
      <c r="A28" s="95" t="s">
        <v>27</v>
      </c>
      <c r="B28" s="95"/>
      <c r="C28" s="95"/>
      <c r="D28" s="153" t="s">
        <v>148</v>
      </c>
      <c r="E28" s="149" t="s">
        <v>152</v>
      </c>
      <c r="F28" s="173" t="s">
        <v>150</v>
      </c>
      <c r="K28" s="84">
        <f>InpActive!$I$14</f>
        <v>0</v>
      </c>
      <c r="L28" s="20"/>
      <c r="M28" s="20"/>
      <c r="N28" s="20"/>
      <c r="O28" s="20"/>
      <c r="P28" s="20"/>
      <c r="Q28" s="20"/>
      <c r="R28" s="20"/>
      <c r="S28" s="20"/>
      <c r="T28" s="20"/>
      <c r="U28" s="20"/>
      <c r="V28" s="155" t="s">
        <v>153</v>
      </c>
    </row>
    <row r="29" spans="1:23" s="128" customFormat="1">
      <c r="A29" s="95" t="s">
        <v>28</v>
      </c>
      <c r="B29" s="95"/>
      <c r="C29" s="95"/>
      <c r="D29" s="153" t="s">
        <v>148</v>
      </c>
      <c r="E29" s="149" t="s">
        <v>154</v>
      </c>
      <c r="F29" s="173" t="s">
        <v>150</v>
      </c>
      <c r="G29" s="11"/>
      <c r="H29" s="11"/>
      <c r="I29" s="11"/>
      <c r="J29" s="11"/>
      <c r="K29" s="84">
        <f>InpActive!$I$15</f>
        <v>0</v>
      </c>
      <c r="L29" s="20"/>
      <c r="M29" s="20"/>
      <c r="N29" s="20"/>
      <c r="O29" s="20"/>
      <c r="P29" s="20"/>
      <c r="Q29" s="20"/>
      <c r="R29" s="20"/>
      <c r="S29" s="20"/>
      <c r="T29" s="20"/>
      <c r="U29" s="20"/>
      <c r="V29" s="155" t="s">
        <v>155</v>
      </c>
      <c r="W29" s="11"/>
    </row>
    <row r="30" spans="1:23">
      <c r="A30" s="95"/>
      <c r="B30" s="95"/>
      <c r="C30" s="95"/>
      <c r="D30" s="153"/>
      <c r="E30" s="151"/>
      <c r="F30" s="173"/>
      <c r="G30" s="11"/>
      <c r="H30" s="11"/>
      <c r="I30" s="11"/>
      <c r="J30" s="11"/>
      <c r="K30" s="20"/>
      <c r="L30" s="20"/>
      <c r="M30" s="20"/>
      <c r="N30" s="20"/>
      <c r="O30" s="20"/>
      <c r="P30" s="20"/>
      <c r="Q30" s="20"/>
      <c r="R30" s="20"/>
      <c r="S30" s="20"/>
      <c r="T30" s="20"/>
      <c r="U30" s="20"/>
      <c r="V30" s="155"/>
      <c r="W30" s="11"/>
    </row>
    <row r="31" spans="1:23" ht="13.15">
      <c r="A31" s="95"/>
      <c r="B31" s="95"/>
      <c r="C31" s="95"/>
      <c r="D31" s="153"/>
      <c r="E31" s="175" t="s">
        <v>156</v>
      </c>
      <c r="F31" s="173"/>
      <c r="G31" s="11"/>
      <c r="H31" s="11"/>
      <c r="I31" s="11"/>
      <c r="J31" s="11"/>
      <c r="K31" s="20"/>
      <c r="L31" s="20"/>
      <c r="M31" s="20"/>
      <c r="N31" s="20"/>
      <c r="O31" s="20"/>
      <c r="P31" s="20"/>
      <c r="Q31" s="20"/>
      <c r="R31" s="20"/>
      <c r="S31" s="20"/>
      <c r="T31" s="20"/>
      <c r="U31" s="20"/>
      <c r="V31" s="155"/>
      <c r="W31" s="11"/>
    </row>
    <row r="32" spans="1:23">
      <c r="A32" s="95" t="s">
        <v>29</v>
      </c>
      <c r="B32" s="95"/>
      <c r="C32" s="95"/>
      <c r="D32" s="153" t="s">
        <v>15</v>
      </c>
      <c r="E32" s="149" t="s">
        <v>157</v>
      </c>
      <c r="F32" s="173"/>
      <c r="G32" s="11"/>
      <c r="H32" s="11"/>
      <c r="I32" s="11"/>
      <c r="J32" s="11"/>
      <c r="K32" s="20"/>
      <c r="L32" s="134">
        <f>InpActive!J$16</f>
        <v>0</v>
      </c>
      <c r="M32" s="21">
        <f>InpActive!K$16</f>
        <v>0.38999999999999801</v>
      </c>
      <c r="N32" s="21">
        <f>InpActive!L$16</f>
        <v>-2.0699999999999998</v>
      </c>
      <c r="O32" s="21">
        <f>InpActive!M$16</f>
        <v>-1.2</v>
      </c>
      <c r="P32" s="21">
        <f>InpActive!N$16</f>
        <v>-0.8</v>
      </c>
      <c r="Q32" s="20"/>
      <c r="R32" s="20"/>
      <c r="S32" s="20"/>
      <c r="T32" s="20"/>
      <c r="U32" s="20"/>
      <c r="V32" s="155" t="s">
        <v>158</v>
      </c>
      <c r="W32" s="11"/>
    </row>
    <row r="33" spans="1:23">
      <c r="A33" s="95" t="s">
        <v>30</v>
      </c>
      <c r="B33" s="95"/>
      <c r="C33" s="95"/>
      <c r="D33" s="153" t="s">
        <v>15</v>
      </c>
      <c r="E33" s="149" t="s">
        <v>159</v>
      </c>
      <c r="F33" s="173"/>
      <c r="G33" s="11"/>
      <c r="H33" s="11"/>
      <c r="I33" s="11"/>
      <c r="J33" s="11"/>
      <c r="K33" s="20"/>
      <c r="L33" s="21">
        <f>InpActive!J$17</f>
        <v>0</v>
      </c>
      <c r="M33" s="21">
        <f>InpActive!K$17</f>
        <v>0</v>
      </c>
      <c r="N33" s="21">
        <f>InpActive!L$17</f>
        <v>0</v>
      </c>
      <c r="O33" s="21">
        <f>InpActive!M$17</f>
        <v>0</v>
      </c>
      <c r="P33" s="21">
        <f>InpActive!N$17</f>
        <v>0</v>
      </c>
      <c r="Q33" s="20"/>
      <c r="R33" s="20"/>
      <c r="S33" s="20"/>
      <c r="T33" s="20"/>
      <c r="U33" s="20"/>
      <c r="V33" s="155" t="s">
        <v>160</v>
      </c>
      <c r="W33" s="11"/>
    </row>
    <row r="34" spans="1:23" s="128" customFormat="1">
      <c r="A34" s="95" t="s">
        <v>31</v>
      </c>
      <c r="B34" s="95"/>
      <c r="C34" s="95"/>
      <c r="D34" s="153" t="s">
        <v>15</v>
      </c>
      <c r="E34" s="149" t="s">
        <v>161</v>
      </c>
      <c r="F34" s="173"/>
      <c r="G34" s="11"/>
      <c r="H34" s="11"/>
      <c r="I34" s="11"/>
      <c r="J34" s="11"/>
      <c r="K34" s="20"/>
      <c r="L34" s="21">
        <f>InpActive!J$18</f>
        <v>0</v>
      </c>
      <c r="M34" s="21">
        <f>InpActive!K$18</f>
        <v>0</v>
      </c>
      <c r="N34" s="21">
        <f>InpActive!L$18</f>
        <v>0</v>
      </c>
      <c r="O34" s="21">
        <f>InpActive!M$18</f>
        <v>0</v>
      </c>
      <c r="P34" s="21">
        <f>InpActive!N$18</f>
        <v>0</v>
      </c>
      <c r="Q34" s="20"/>
      <c r="R34" s="20"/>
      <c r="S34" s="20"/>
      <c r="T34" s="20"/>
      <c r="U34" s="20"/>
      <c r="V34" s="155" t="s">
        <v>162</v>
      </c>
      <c r="W34" s="11"/>
    </row>
    <row r="35" spans="1:23">
      <c r="A35" s="95"/>
      <c r="B35" s="95"/>
      <c r="C35" s="95"/>
      <c r="D35" s="153"/>
      <c r="E35" s="151"/>
      <c r="F35" s="173"/>
      <c r="G35" s="11"/>
      <c r="H35" s="11"/>
      <c r="I35" s="11"/>
      <c r="J35" s="11"/>
      <c r="K35" s="20"/>
      <c r="L35" s="20"/>
      <c r="M35" s="20"/>
      <c r="N35" s="20"/>
      <c r="O35" s="20"/>
      <c r="P35" s="20"/>
      <c r="Q35" s="20"/>
      <c r="R35" s="20"/>
      <c r="S35" s="20"/>
      <c r="T35" s="20"/>
      <c r="U35" s="20"/>
      <c r="V35" s="155"/>
      <c r="W35" s="11"/>
    </row>
    <row r="36" spans="1:23" ht="13.15">
      <c r="A36" s="95"/>
      <c r="B36" s="95"/>
      <c r="C36" s="95"/>
      <c r="D36" s="153"/>
      <c r="E36" s="175" t="s">
        <v>163</v>
      </c>
      <c r="F36" s="173"/>
      <c r="G36" s="11"/>
      <c r="H36" s="11"/>
      <c r="I36" s="11"/>
      <c r="J36" s="11"/>
      <c r="K36" s="20"/>
      <c r="L36" s="20"/>
      <c r="M36" s="20"/>
      <c r="N36" s="20"/>
      <c r="O36" s="20"/>
      <c r="P36" s="20"/>
      <c r="Q36" s="20"/>
      <c r="R36" s="20"/>
      <c r="S36" s="20"/>
      <c r="T36" s="20"/>
      <c r="U36" s="20"/>
      <c r="V36" s="155"/>
      <c r="W36" s="11"/>
    </row>
    <row r="37" spans="1:23" ht="13.15">
      <c r="A37" s="95"/>
      <c r="B37" s="95"/>
      <c r="C37" s="95"/>
      <c r="D37" s="153"/>
      <c r="E37" s="177" t="s">
        <v>164</v>
      </c>
      <c r="F37" s="173"/>
      <c r="G37" s="11"/>
      <c r="H37" s="11"/>
      <c r="I37" s="11"/>
      <c r="J37" s="11"/>
      <c r="K37" s="20"/>
      <c r="L37" s="11"/>
      <c r="M37" s="11"/>
      <c r="N37" s="11"/>
      <c r="O37" s="11"/>
      <c r="P37" s="11"/>
      <c r="Q37" s="20"/>
      <c r="R37" s="20"/>
      <c r="S37" s="20"/>
      <c r="T37" s="20"/>
      <c r="U37" s="20"/>
      <c r="V37" s="155"/>
      <c r="W37" s="11"/>
    </row>
    <row r="38" spans="1:23">
      <c r="A38" s="139" t="s">
        <v>165</v>
      </c>
      <c r="B38" s="95"/>
      <c r="C38" s="95"/>
      <c r="D38" s="153" t="s">
        <v>148</v>
      </c>
      <c r="E38" s="152" t="s">
        <v>166</v>
      </c>
      <c r="F38" s="173" t="s">
        <v>167</v>
      </c>
      <c r="G38" s="11"/>
      <c r="H38" s="11"/>
      <c r="I38" s="11"/>
      <c r="J38" s="11"/>
      <c r="K38" s="20"/>
      <c r="L38" s="84">
        <f>IF(L$6 &lt; $O$6, SUM(InpActive!J$26:J$33) - InpActive!J$32, SUM(InpActive!J$26:J$31) + InpActive!J$33)</f>
        <v>271.92757499999999</v>
      </c>
      <c r="M38" s="84">
        <f>IF(M$6 &lt; $O$6, SUM(InpActive!K$26:K$33) - InpActive!K$32, SUM(InpActive!K$26:K$31) + InpActive!K$33)</f>
        <v>277.82731899999999</v>
      </c>
      <c r="N38" s="84">
        <f>IF(N$6 &lt; $O$6, SUM(InpActive!L$26:L$33) - InpActive!L$32, SUM(InpActive!L$26:L$31) + InpActive!L$33)</f>
        <v>281.44391700000011</v>
      </c>
      <c r="O38" s="84">
        <f>IF(O$6 &lt; $O$6, SUM(InpActive!M$26:M$33) - InpActive!M$32, SUM(InpActive!M$26:M$31) + InpActive!M$33)</f>
        <v>286.00700699999999</v>
      </c>
      <c r="P38" s="84">
        <f>IF(P$6 &lt; $O$6, SUM(InpActive!N$26:N$33) - InpActive!N$32, SUM(InpActive!N$26:N$31) + InpActive!N$33)</f>
        <v>280.79583000000002</v>
      </c>
      <c r="Q38" s="20"/>
      <c r="R38" s="20"/>
      <c r="S38" s="20"/>
      <c r="T38" s="20"/>
      <c r="U38" s="20"/>
      <c r="V38" s="155" t="s">
        <v>168</v>
      </c>
      <c r="W38" s="11"/>
    </row>
    <row r="39" spans="1:23">
      <c r="A39" s="139" t="s">
        <v>169</v>
      </c>
      <c r="B39" s="95"/>
      <c r="C39" s="95"/>
      <c r="D39" s="153" t="s">
        <v>148</v>
      </c>
      <c r="E39" s="152" t="s">
        <v>170</v>
      </c>
      <c r="F39" s="173" t="s">
        <v>167</v>
      </c>
      <c r="G39" s="11"/>
      <c r="H39" s="11"/>
      <c r="I39" s="11"/>
      <c r="J39" s="11"/>
      <c r="K39" s="20"/>
      <c r="L39" s="84">
        <f>IF(L$6 &lt; $O$6, SUM(InpActive!J$35:J$42) - InpActive!J$41, SUM(InpActive!J$35:J$40) + InpActive!J$42)</f>
        <v>0</v>
      </c>
      <c r="M39" s="84">
        <f>IF(M$6 &lt; $O$6, SUM(InpActive!K$35:K$42) - InpActive!K$41, SUM(InpActive!K$35:K$40) + InpActive!K$42)</f>
        <v>0</v>
      </c>
      <c r="N39" s="84">
        <f>IF(N$6 &lt; $O$6, SUM(InpActive!L$35:L$42) - InpActive!L$41, SUM(InpActive!L$35:L$40) + InpActive!L$42)</f>
        <v>0</v>
      </c>
      <c r="O39" s="84">
        <f>IF(O$6 &lt; $O$6, SUM(InpActive!M$35:M$42) - InpActive!M$41, SUM(InpActive!M$35:M$40) + InpActive!M$42)</f>
        <v>0</v>
      </c>
      <c r="P39" s="84">
        <f>IF(P$6 &lt; $O$6, SUM(InpActive!N$35:N$42) - InpActive!N$41, SUM(InpActive!N$35:N$40) + InpActive!N$42)</f>
        <v>0</v>
      </c>
      <c r="Q39" s="20"/>
      <c r="R39" s="20"/>
      <c r="S39" s="20"/>
      <c r="T39" s="20"/>
      <c r="U39" s="20"/>
      <c r="V39" s="155" t="s">
        <v>171</v>
      </c>
      <c r="W39" s="11"/>
    </row>
    <row r="40" spans="1:23" s="128" customFormat="1">
      <c r="A40" s="139" t="s">
        <v>172</v>
      </c>
      <c r="B40" s="95"/>
      <c r="C40" s="95"/>
      <c r="D40" s="153" t="s">
        <v>148</v>
      </c>
      <c r="E40" s="152" t="s">
        <v>173</v>
      </c>
      <c r="F40" s="173" t="s">
        <v>167</v>
      </c>
      <c r="G40" s="11"/>
      <c r="H40" s="11"/>
      <c r="I40" s="11"/>
      <c r="J40" s="11"/>
      <c r="K40" s="11"/>
      <c r="L40" s="84">
        <f>IF(L$6 &lt; $O$6, SUM(InpActive!J$44:J$51) - InpActive!J$50, SUM(InpActive!J$44:J$49) + InpActive!J$51)</f>
        <v>0</v>
      </c>
      <c r="M40" s="84">
        <f>IF(M$6 &lt; $O$6, SUM(InpActive!K$44:K$51) - InpActive!K$50, SUM(InpActive!K$44:K$49) + InpActive!K$51)</f>
        <v>0</v>
      </c>
      <c r="N40" s="84">
        <f>IF(N$6 &lt; $O$6, SUM(InpActive!L$44:L$51) - InpActive!L$50, SUM(InpActive!L$44:L$49) + InpActive!L$51)</f>
        <v>0</v>
      </c>
      <c r="O40" s="84">
        <f>IF(O$6 &lt; $O$6, SUM(InpActive!M$44:M$51) - InpActive!M$50, SUM(InpActive!M$44:M$49) + InpActive!M$51)</f>
        <v>0</v>
      </c>
      <c r="P40" s="84">
        <f>IF(P$6 &lt; $O$6, SUM(InpActive!N$44:N$51) - InpActive!N$50, SUM(InpActive!N$44:N$49) + InpActive!N$51)</f>
        <v>0</v>
      </c>
      <c r="Q40" s="11"/>
      <c r="R40" s="11"/>
      <c r="S40" s="11"/>
      <c r="T40" s="11"/>
      <c r="U40" s="11"/>
      <c r="V40" s="155" t="s">
        <v>174</v>
      </c>
      <c r="W40" s="11"/>
    </row>
    <row r="41" spans="1:23">
      <c r="A41" s="95"/>
      <c r="B41" s="95"/>
      <c r="C41" s="95"/>
      <c r="D41" s="12"/>
      <c r="E41" s="11"/>
      <c r="G41" s="11"/>
      <c r="H41" s="11"/>
      <c r="I41" s="11"/>
      <c r="J41" s="11"/>
      <c r="K41" s="20"/>
      <c r="L41" s="20"/>
      <c r="M41" s="20"/>
      <c r="N41" s="20"/>
      <c r="O41" s="20"/>
      <c r="P41" s="20"/>
      <c r="Q41" s="20"/>
      <c r="R41" s="20"/>
      <c r="S41" s="20"/>
      <c r="T41" s="20"/>
      <c r="U41" s="20"/>
      <c r="V41" s="8"/>
      <c r="W41" s="11"/>
    </row>
    <row r="42" spans="1:23" s="4" customFormat="1" ht="13.9">
      <c r="A42" s="89"/>
      <c r="B42" s="106"/>
      <c r="C42" s="106"/>
      <c r="D42" s="110"/>
      <c r="E42" s="108" t="s">
        <v>175</v>
      </c>
      <c r="F42" s="109"/>
      <c r="G42" s="107"/>
      <c r="H42" s="107"/>
      <c r="I42" s="107"/>
      <c r="J42" s="107"/>
      <c r="K42" s="107"/>
      <c r="L42" s="107"/>
      <c r="M42" s="107"/>
      <c r="N42" s="107"/>
      <c r="O42" s="107"/>
      <c r="P42" s="107"/>
      <c r="Q42" s="107"/>
      <c r="R42" s="107"/>
      <c r="S42" s="107"/>
      <c r="T42" s="107"/>
      <c r="U42" s="107"/>
      <c r="V42" s="107"/>
      <c r="W42" s="107"/>
    </row>
    <row r="43" spans="1:23" customFormat="1">
      <c r="A43" s="96"/>
      <c r="B43" s="96"/>
      <c r="C43" s="96"/>
      <c r="F43" s="26"/>
    </row>
    <row r="44" spans="1:23" ht="13.15">
      <c r="A44" s="95"/>
      <c r="B44" s="95"/>
      <c r="C44" s="95"/>
      <c r="D44" s="12"/>
      <c r="E44" s="5" t="s">
        <v>176</v>
      </c>
      <c r="G44" s="11"/>
      <c r="H44" s="11"/>
      <c r="I44" s="11"/>
      <c r="J44" s="11"/>
      <c r="K44" s="20"/>
      <c r="L44" s="20"/>
      <c r="M44" s="20"/>
      <c r="N44" s="20"/>
      <c r="O44" s="20"/>
      <c r="P44" s="20"/>
      <c r="Q44" s="87"/>
      <c r="R44" s="20"/>
      <c r="S44" s="20"/>
      <c r="T44" s="20"/>
      <c r="U44" s="20"/>
      <c r="V44" s="8"/>
      <c r="W44" s="11"/>
    </row>
    <row r="45" spans="1:23" s="11" customFormat="1">
      <c r="A45" s="95" t="s">
        <v>32</v>
      </c>
      <c r="B45" s="95"/>
      <c r="C45" s="95"/>
      <c r="D45" s="12" t="s">
        <v>148</v>
      </c>
      <c r="E45" s="13" t="s">
        <v>177</v>
      </c>
      <c r="F45" s="24" t="s">
        <v>178</v>
      </c>
      <c r="K45" s="84">
        <f>InpActive!$I$22</f>
        <v>-1.1577978765063399</v>
      </c>
      <c r="L45" s="8" t="s">
        <v>179</v>
      </c>
      <c r="M45" s="8"/>
      <c r="N45" s="8"/>
      <c r="O45" s="8"/>
      <c r="P45" s="8"/>
      <c r="Q45" s="8"/>
      <c r="R45" s="20"/>
      <c r="S45" s="20"/>
      <c r="T45" s="20"/>
      <c r="U45" s="20"/>
      <c r="V45" s="8"/>
    </row>
    <row r="46" spans="1:23" s="11" customFormat="1">
      <c r="A46" s="95" t="s">
        <v>33</v>
      </c>
      <c r="B46" s="95"/>
      <c r="C46" s="95"/>
      <c r="D46" s="12" t="s">
        <v>148</v>
      </c>
      <c r="E46" s="13" t="s">
        <v>180</v>
      </c>
      <c r="F46" s="24" t="s">
        <v>178</v>
      </c>
      <c r="K46" s="84">
        <f>InpActive!$I$23</f>
        <v>0</v>
      </c>
      <c r="L46" s="8" t="s">
        <v>181</v>
      </c>
      <c r="M46" s="8"/>
      <c r="N46" s="8"/>
      <c r="O46" s="8"/>
      <c r="P46" s="8"/>
      <c r="Q46" s="8"/>
      <c r="R46" s="20"/>
      <c r="S46" s="20"/>
      <c r="T46" s="20"/>
      <c r="U46" s="20"/>
      <c r="V46" s="8"/>
    </row>
    <row r="47" spans="1:23">
      <c r="A47" s="95" t="s">
        <v>34</v>
      </c>
      <c r="B47" s="95"/>
      <c r="C47" s="95"/>
      <c r="D47" s="94" t="s">
        <v>182</v>
      </c>
      <c r="E47" s="13" t="s">
        <v>183</v>
      </c>
      <c r="F47" s="24" t="s">
        <v>184</v>
      </c>
      <c r="G47" s="8"/>
      <c r="H47" s="8"/>
      <c r="I47" s="11"/>
      <c r="J47" s="11"/>
      <c r="K47" s="20"/>
      <c r="L47" s="20"/>
      <c r="M47" s="20"/>
      <c r="N47" s="86">
        <f>InpActive!L$24</f>
        <v>1</v>
      </c>
      <c r="O47" s="86">
        <f>InpActive!M$24</f>
        <v>0</v>
      </c>
      <c r="P47" s="86">
        <f>InpActive!N$24</f>
        <v>0</v>
      </c>
      <c r="Q47" s="91">
        <f>SUM(N47:P47)</f>
        <v>1</v>
      </c>
      <c r="R47" s="20"/>
      <c r="S47" s="20"/>
      <c r="T47" s="20"/>
      <c r="U47" s="20"/>
      <c r="V47" s="8"/>
      <c r="W47" s="11"/>
    </row>
    <row r="48" spans="1:23">
      <c r="A48" s="95" t="s">
        <v>35</v>
      </c>
      <c r="B48" s="95"/>
      <c r="C48" s="95"/>
      <c r="D48" s="94" t="s">
        <v>182</v>
      </c>
      <c r="E48" s="13" t="s">
        <v>185</v>
      </c>
      <c r="F48" s="24" t="s">
        <v>184</v>
      </c>
      <c r="G48" s="8"/>
      <c r="H48" s="8"/>
      <c r="I48" s="11"/>
      <c r="J48" s="11"/>
      <c r="K48" s="20"/>
      <c r="L48" s="20"/>
      <c r="M48" s="20"/>
      <c r="N48" s="86">
        <f>InpActive!L$25</f>
        <v>0</v>
      </c>
      <c r="O48" s="86">
        <f>InpActive!M$25</f>
        <v>0</v>
      </c>
      <c r="P48" s="86">
        <f>InpActive!N$25</f>
        <v>0</v>
      </c>
      <c r="Q48" s="91">
        <f>SUM(N48:P48)</f>
        <v>0</v>
      </c>
      <c r="R48" s="20"/>
      <c r="S48" s="20"/>
      <c r="T48" s="20"/>
      <c r="U48" s="20"/>
      <c r="V48" s="8"/>
      <c r="W48" s="11"/>
    </row>
    <row r="49" spans="1:23">
      <c r="A49" s="95"/>
      <c r="B49" s="95"/>
      <c r="C49" s="95"/>
      <c r="D49" s="12"/>
      <c r="E49" s="13"/>
      <c r="G49" s="8"/>
      <c r="H49" s="8"/>
      <c r="I49" s="11"/>
      <c r="J49" s="11"/>
      <c r="K49" s="20"/>
      <c r="L49" s="20"/>
      <c r="M49" s="20"/>
      <c r="N49" s="20"/>
      <c r="O49" s="20"/>
      <c r="P49" s="20"/>
      <c r="Q49" s="20"/>
      <c r="R49" s="20"/>
      <c r="S49" s="20"/>
      <c r="T49" s="20"/>
      <c r="U49" s="20"/>
      <c r="V49" s="8"/>
      <c r="W49" s="11"/>
    </row>
    <row r="50" spans="1:23" s="4" customFormat="1" ht="13.9">
      <c r="A50" s="89"/>
      <c r="B50" s="106"/>
      <c r="C50" s="106"/>
      <c r="D50" s="110"/>
      <c r="E50" s="108" t="s">
        <v>186</v>
      </c>
      <c r="F50" s="109"/>
      <c r="G50" s="107"/>
      <c r="H50" s="107"/>
      <c r="I50" s="107"/>
      <c r="J50" s="107"/>
      <c r="K50" s="107"/>
      <c r="L50" s="107"/>
      <c r="M50" s="107"/>
      <c r="N50" s="107"/>
      <c r="O50" s="107"/>
      <c r="P50" s="107"/>
      <c r="Q50" s="107"/>
      <c r="R50" s="107"/>
      <c r="S50" s="107"/>
      <c r="T50" s="107"/>
      <c r="U50" s="107"/>
      <c r="V50" s="107"/>
      <c r="W50" s="107"/>
    </row>
    <row r="51" spans="1:23">
      <c r="A51" s="95"/>
      <c r="B51" s="95"/>
      <c r="C51" s="95"/>
      <c r="D51" s="12"/>
      <c r="E51" s="13"/>
      <c r="G51" s="8"/>
      <c r="H51" s="8"/>
      <c r="I51" s="11"/>
      <c r="J51" s="11"/>
      <c r="K51" s="20"/>
      <c r="L51" s="20"/>
      <c r="M51" s="20"/>
      <c r="N51" s="20"/>
      <c r="O51" s="20"/>
      <c r="P51" s="20"/>
      <c r="Q51" s="20"/>
      <c r="R51" s="20"/>
      <c r="S51" s="20"/>
      <c r="T51" s="20"/>
      <c r="U51" s="20"/>
      <c r="V51" s="8"/>
      <c r="W51" s="11"/>
    </row>
    <row r="52" spans="1:23" ht="13.15">
      <c r="A52" s="95"/>
      <c r="B52" s="95"/>
      <c r="C52" s="95"/>
      <c r="D52" s="12"/>
      <c r="E52" s="15" t="s">
        <v>187</v>
      </c>
      <c r="G52" s="8"/>
      <c r="H52" s="8"/>
      <c r="I52" s="11"/>
      <c r="J52" s="11"/>
      <c r="K52" s="20"/>
      <c r="L52" s="20"/>
      <c r="M52" s="20"/>
      <c r="N52" s="20"/>
      <c r="O52" s="20"/>
      <c r="P52" s="20"/>
      <c r="Q52" s="20"/>
      <c r="R52" s="20"/>
      <c r="S52" s="20"/>
      <c r="T52" s="20"/>
      <c r="U52" s="20"/>
      <c r="V52" s="8"/>
      <c r="W52" s="11"/>
    </row>
    <row r="53" spans="1:23">
      <c r="A53" s="95" t="s">
        <v>188</v>
      </c>
      <c r="B53" s="95"/>
      <c r="C53" s="95"/>
      <c r="D53" s="12" t="s">
        <v>148</v>
      </c>
      <c r="E53" s="18" t="s">
        <v>189</v>
      </c>
      <c r="F53" s="24" t="s">
        <v>167</v>
      </c>
      <c r="G53" s="8"/>
      <c r="H53" s="8"/>
      <c r="I53" s="11"/>
      <c r="J53" s="11"/>
      <c r="K53" s="20"/>
      <c r="L53" s="20"/>
      <c r="M53" s="20"/>
      <c r="N53" s="20"/>
      <c r="O53" s="85">
        <f>InpActive!M$77</f>
        <v>0</v>
      </c>
      <c r="P53" s="20"/>
      <c r="Q53" s="20"/>
      <c r="R53" s="20"/>
      <c r="S53" s="20"/>
      <c r="T53" s="20"/>
      <c r="U53" s="20"/>
      <c r="V53" s="8"/>
      <c r="W53" s="11"/>
    </row>
    <row r="54" spans="1:23">
      <c r="A54" s="95" t="s">
        <v>190</v>
      </c>
      <c r="B54" s="95"/>
      <c r="C54" s="95"/>
      <c r="D54" s="153" t="s">
        <v>148</v>
      </c>
      <c r="E54" s="152" t="s">
        <v>191</v>
      </c>
      <c r="F54" s="173" t="s">
        <v>167</v>
      </c>
      <c r="G54" s="8"/>
      <c r="H54" s="8"/>
      <c r="I54" s="11"/>
      <c r="J54" s="11"/>
      <c r="K54" s="20"/>
      <c r="L54" s="20"/>
      <c r="M54" s="20"/>
      <c r="N54" s="20"/>
      <c r="O54" s="84">
        <f>InpActive!M$78</f>
        <v>0</v>
      </c>
      <c r="P54" s="20"/>
      <c r="Q54" s="20"/>
      <c r="R54" s="20"/>
      <c r="S54" s="20"/>
      <c r="T54" s="20"/>
      <c r="U54" s="20"/>
      <c r="V54" s="8"/>
      <c r="W54" s="11"/>
    </row>
    <row r="55" spans="1:23">
      <c r="A55" s="95" t="s">
        <v>192</v>
      </c>
      <c r="B55" s="95"/>
      <c r="C55" s="95"/>
      <c r="D55" s="153" t="s">
        <v>148</v>
      </c>
      <c r="E55" s="152" t="s">
        <v>193</v>
      </c>
      <c r="F55" s="173" t="s">
        <v>167</v>
      </c>
      <c r="G55" s="8"/>
      <c r="H55" s="8"/>
      <c r="I55" s="11"/>
      <c r="J55" s="11"/>
      <c r="K55" s="20"/>
      <c r="L55" s="20"/>
      <c r="M55" s="20"/>
      <c r="N55" s="20"/>
      <c r="O55" s="84">
        <f>InpOverride!M$79</f>
        <v>0</v>
      </c>
      <c r="P55" s="20"/>
      <c r="Q55" s="20"/>
      <c r="R55" s="20"/>
      <c r="S55" s="20"/>
      <c r="T55" s="20"/>
      <c r="U55" s="20"/>
      <c r="V55" s="8"/>
      <c r="W55" s="11"/>
    </row>
    <row r="56" spans="1:23">
      <c r="A56" s="95"/>
      <c r="B56" s="95"/>
      <c r="C56" s="95"/>
      <c r="D56" s="153"/>
      <c r="E56" s="149"/>
      <c r="F56" s="173"/>
      <c r="G56" s="8"/>
      <c r="H56" s="8"/>
      <c r="I56" s="11"/>
      <c r="J56" s="11"/>
      <c r="K56" s="20"/>
      <c r="L56" s="20"/>
      <c r="M56" s="20"/>
      <c r="N56" s="20"/>
      <c r="O56" s="20"/>
      <c r="P56" s="20"/>
      <c r="Q56" s="20"/>
      <c r="R56" s="20"/>
      <c r="S56" s="20"/>
      <c r="T56" s="20"/>
      <c r="U56" s="20"/>
      <c r="V56" s="8"/>
      <c r="W56" s="11"/>
    </row>
    <row r="57" spans="1:23">
      <c r="A57" s="95" t="s">
        <v>194</v>
      </c>
      <c r="B57" s="95"/>
      <c r="C57" s="95"/>
      <c r="D57" s="153" t="s">
        <v>148</v>
      </c>
      <c r="E57" s="152" t="s">
        <v>195</v>
      </c>
      <c r="F57" s="173" t="s">
        <v>167</v>
      </c>
      <c r="G57" s="8"/>
      <c r="H57" s="8"/>
      <c r="I57" s="11"/>
      <c r="J57" s="11"/>
      <c r="K57" s="20"/>
      <c r="L57" s="20"/>
      <c r="M57" s="20"/>
      <c r="N57" s="20"/>
      <c r="O57" s="20"/>
      <c r="P57" s="85">
        <f>InpActive!N$80</f>
        <v>0</v>
      </c>
      <c r="Q57" s="20"/>
      <c r="R57" s="20"/>
      <c r="S57" s="20"/>
      <c r="T57" s="20"/>
      <c r="U57" s="20"/>
      <c r="V57" s="8"/>
      <c r="W57" s="11"/>
    </row>
    <row r="58" spans="1:23">
      <c r="A58" s="95" t="s">
        <v>196</v>
      </c>
      <c r="B58" s="95"/>
      <c r="C58" s="95"/>
      <c r="D58" s="153" t="s">
        <v>148</v>
      </c>
      <c r="E58" s="152" t="s">
        <v>197</v>
      </c>
      <c r="F58" s="173" t="s">
        <v>167</v>
      </c>
      <c r="G58" s="8"/>
      <c r="H58" s="8"/>
      <c r="I58" s="11"/>
      <c r="J58" s="11"/>
      <c r="K58" s="20"/>
      <c r="L58" s="20"/>
      <c r="M58" s="20"/>
      <c r="N58" s="20"/>
      <c r="O58" s="20"/>
      <c r="P58" s="85">
        <f>InpActive!N$81</f>
        <v>0</v>
      </c>
      <c r="Q58" s="20"/>
      <c r="R58" s="20"/>
      <c r="S58" s="20"/>
      <c r="T58" s="20"/>
      <c r="U58" s="20"/>
      <c r="V58" s="8"/>
      <c r="W58" s="11"/>
    </row>
    <row r="59" spans="1:23">
      <c r="A59" s="95" t="s">
        <v>198</v>
      </c>
      <c r="B59" s="95"/>
      <c r="C59" s="95"/>
      <c r="D59" s="153" t="s">
        <v>148</v>
      </c>
      <c r="E59" s="152" t="s">
        <v>199</v>
      </c>
      <c r="F59" s="173" t="s">
        <v>167</v>
      </c>
      <c r="G59" s="8"/>
      <c r="H59" s="8"/>
      <c r="I59" s="11"/>
      <c r="J59" s="11"/>
      <c r="K59" s="20"/>
      <c r="L59" s="20"/>
      <c r="M59" s="20"/>
      <c r="N59" s="20"/>
      <c r="O59" s="20"/>
      <c r="P59" s="85">
        <f>InpActive!N$82</f>
        <v>0</v>
      </c>
      <c r="Q59" s="20"/>
      <c r="R59" s="20"/>
      <c r="S59" s="20"/>
      <c r="T59" s="20"/>
      <c r="U59" s="20"/>
      <c r="V59" s="8"/>
      <c r="W59" s="11"/>
    </row>
    <row r="60" spans="1:23">
      <c r="A60" s="95"/>
      <c r="B60" s="95"/>
      <c r="C60" s="95"/>
      <c r="D60" s="12"/>
      <c r="E60" s="13"/>
      <c r="G60" s="8"/>
      <c r="H60" s="8"/>
      <c r="I60" s="11"/>
      <c r="J60" s="11"/>
      <c r="K60" s="20"/>
      <c r="L60" s="20"/>
      <c r="M60" s="20"/>
      <c r="N60" s="20"/>
      <c r="O60" s="20"/>
      <c r="P60" s="20"/>
      <c r="Q60" s="20"/>
      <c r="R60" s="20"/>
      <c r="S60" s="20"/>
      <c r="T60" s="20"/>
      <c r="U60" s="20"/>
      <c r="V60" s="8"/>
      <c r="W60" s="11"/>
    </row>
    <row r="61" spans="1:23" s="4" customFormat="1" ht="13.9">
      <c r="A61" s="89"/>
      <c r="B61" s="106"/>
      <c r="C61" s="106"/>
      <c r="D61" s="110"/>
      <c r="E61" s="108" t="s">
        <v>542</v>
      </c>
      <c r="F61" s="109"/>
      <c r="G61" s="107"/>
      <c r="H61" s="107"/>
      <c r="I61" s="107"/>
      <c r="J61" s="107"/>
      <c r="K61" s="107"/>
      <c r="L61" s="107"/>
      <c r="M61" s="107"/>
      <c r="N61" s="107"/>
      <c r="O61" s="107"/>
      <c r="P61" s="107"/>
      <c r="Q61" s="107"/>
      <c r="R61" s="107"/>
      <c r="S61" s="107"/>
      <c r="T61" s="107"/>
      <c r="U61" s="107"/>
      <c r="V61" s="107"/>
      <c r="W61" s="107"/>
    </row>
    <row r="62" spans="1:23">
      <c r="A62" s="95"/>
      <c r="B62" s="95"/>
      <c r="C62" s="95"/>
      <c r="D62" s="12"/>
      <c r="E62" s="13"/>
      <c r="G62" s="8"/>
      <c r="H62" s="8"/>
      <c r="I62" s="11"/>
      <c r="J62" s="11"/>
      <c r="K62" s="20"/>
      <c r="L62" s="20"/>
      <c r="M62" s="20"/>
      <c r="N62" s="20"/>
      <c r="O62" s="20"/>
      <c r="P62" s="20"/>
      <c r="Q62" s="20"/>
      <c r="R62" s="20"/>
      <c r="S62" s="20"/>
      <c r="T62" s="20"/>
      <c r="U62" s="20"/>
      <c r="V62" s="8"/>
      <c r="W62" s="11"/>
    </row>
    <row r="63" spans="1:23">
      <c r="A63" s="11"/>
      <c r="B63" s="11"/>
      <c r="C63" s="11"/>
      <c r="D63" s="153" t="s">
        <v>131</v>
      </c>
      <c r="E63" s="151" t="s">
        <v>546</v>
      </c>
      <c r="F63" s="173"/>
      <c r="G63" s="83" t="b">
        <v>0</v>
      </c>
      <c r="H63" s="11" t="s">
        <v>131</v>
      </c>
      <c r="I63" s="11"/>
      <c r="J63" s="11"/>
      <c r="K63" s="11"/>
      <c r="L63" s="11"/>
      <c r="M63" s="11"/>
      <c r="N63" s="11"/>
      <c r="O63" s="11"/>
      <c r="P63" s="11"/>
      <c r="Q63" s="11"/>
      <c r="R63" s="11"/>
      <c r="S63" s="11"/>
      <c r="T63" s="11"/>
      <c r="U63" s="11"/>
      <c r="V63" s="11"/>
      <c r="W63" s="11"/>
    </row>
    <row r="64" spans="1:23" customFormat="1">
      <c r="A64" s="11"/>
      <c r="D64" s="153" t="s">
        <v>15</v>
      </c>
      <c r="E64" s="151" t="s">
        <v>529</v>
      </c>
      <c r="F64" s="154"/>
      <c r="G64" s="145">
        <v>2018</v>
      </c>
      <c r="H64" s="8"/>
    </row>
    <row r="65" spans="1:23" s="148" customFormat="1">
      <c r="A65" s="151"/>
      <c r="D65" s="153"/>
      <c r="E65" s="151"/>
      <c r="F65" s="154"/>
      <c r="G65" s="11"/>
      <c r="H65" s="155"/>
    </row>
    <row r="66" spans="1:23">
      <c r="A66" s="11" t="s">
        <v>291</v>
      </c>
      <c r="B66"/>
      <c r="C66"/>
      <c r="D66" s="153" t="s">
        <v>148</v>
      </c>
      <c r="E66" s="151" t="s">
        <v>536</v>
      </c>
      <c r="F66" s="154" t="s">
        <v>531</v>
      </c>
      <c r="G66" s="11"/>
      <c r="H66" s="11"/>
      <c r="I66" s="11"/>
      <c r="J66" s="11"/>
      <c r="K66" s="20"/>
      <c r="L66" s="20"/>
      <c r="M66" s="20"/>
      <c r="N66" s="85">
        <f>InpActive!L$83</f>
        <v>0</v>
      </c>
      <c r="O66" s="20"/>
      <c r="P66" s="20"/>
      <c r="Q66" s="20"/>
      <c r="R66" s="20"/>
      <c r="S66" s="20"/>
      <c r="T66" s="20"/>
      <c r="U66" s="20"/>
      <c r="V66" s="8"/>
      <c r="W66" s="11"/>
    </row>
    <row r="67" spans="1:23">
      <c r="A67" s="11" t="s">
        <v>323</v>
      </c>
      <c r="B67"/>
      <c r="C67"/>
      <c r="D67" s="153" t="s">
        <v>148</v>
      </c>
      <c r="E67" s="151" t="s">
        <v>537</v>
      </c>
      <c r="F67" s="154" t="s">
        <v>531</v>
      </c>
      <c r="G67" s="11"/>
      <c r="H67" s="11"/>
      <c r="I67" s="11"/>
      <c r="J67" s="11"/>
      <c r="K67" s="20"/>
      <c r="L67" s="20"/>
      <c r="M67" s="20"/>
      <c r="N67" s="85">
        <f>InpActive!L$84</f>
        <v>0</v>
      </c>
      <c r="O67" s="20"/>
      <c r="P67" s="20"/>
      <c r="Q67" s="20"/>
      <c r="R67" s="20"/>
      <c r="S67" s="20"/>
      <c r="T67" s="20"/>
      <c r="U67" s="20"/>
      <c r="V67" s="8"/>
      <c r="W67" s="11"/>
    </row>
    <row r="68" spans="1:23">
      <c r="A68" s="11" t="s">
        <v>352</v>
      </c>
      <c r="B68"/>
      <c r="C68"/>
      <c r="D68" s="153" t="s">
        <v>148</v>
      </c>
      <c r="E68" s="151" t="s">
        <v>538</v>
      </c>
      <c r="F68" s="154" t="s">
        <v>531</v>
      </c>
      <c r="G68" s="11"/>
      <c r="H68" s="11"/>
      <c r="I68" s="11"/>
      <c r="J68" s="11"/>
      <c r="K68" s="20"/>
      <c r="L68" s="20"/>
      <c r="M68" s="20"/>
      <c r="N68" s="85">
        <f>InpActive!L$85</f>
        <v>0</v>
      </c>
      <c r="O68" s="20"/>
      <c r="P68" s="20"/>
      <c r="Q68" s="20"/>
      <c r="R68" s="20"/>
      <c r="S68" s="20"/>
      <c r="T68" s="20"/>
      <c r="U68" s="20"/>
      <c r="V68" s="8"/>
      <c r="W68" s="11"/>
    </row>
    <row r="69" spans="1:23" s="156" customFormat="1">
      <c r="A69" s="151"/>
      <c r="B69" s="148"/>
      <c r="C69" s="148"/>
      <c r="D69" s="153"/>
      <c r="E69" s="151"/>
      <c r="F69" s="154"/>
      <c r="G69" s="151"/>
      <c r="H69" s="151"/>
      <c r="I69" s="151"/>
      <c r="J69" s="151"/>
      <c r="K69" s="147"/>
      <c r="L69" s="147"/>
      <c r="M69" s="147"/>
      <c r="N69" s="147"/>
      <c r="O69" s="147"/>
      <c r="P69" s="147"/>
      <c r="Q69" s="147"/>
      <c r="R69" s="147"/>
      <c r="S69" s="147"/>
      <c r="T69" s="147"/>
      <c r="U69" s="147"/>
      <c r="V69" s="155"/>
      <c r="W69" s="151"/>
    </row>
    <row r="70" spans="1:23">
      <c r="A70" s="11" t="s">
        <v>293</v>
      </c>
      <c r="B70"/>
      <c r="C70"/>
      <c r="D70" s="153" t="s">
        <v>148</v>
      </c>
      <c r="E70" s="151" t="s">
        <v>539</v>
      </c>
      <c r="F70" s="154" t="s">
        <v>167</v>
      </c>
      <c r="G70" s="11"/>
      <c r="H70" s="11"/>
      <c r="I70" s="11"/>
      <c r="J70" s="11"/>
      <c r="K70" s="20"/>
      <c r="L70" s="20"/>
      <c r="M70" s="20"/>
      <c r="N70" s="20"/>
      <c r="O70" s="20"/>
      <c r="P70" s="85">
        <f>InpActive!N$86</f>
        <v>0</v>
      </c>
      <c r="Q70" s="20"/>
      <c r="R70" s="20"/>
      <c r="S70" s="20"/>
      <c r="T70" s="20"/>
      <c r="U70" s="20"/>
      <c r="V70" s="8"/>
      <c r="W70" s="11"/>
    </row>
    <row r="71" spans="1:23">
      <c r="A71" s="11" t="s">
        <v>325</v>
      </c>
      <c r="B71"/>
      <c r="C71"/>
      <c r="D71" s="153" t="s">
        <v>148</v>
      </c>
      <c r="E71" s="151" t="s">
        <v>540</v>
      </c>
      <c r="F71" s="154" t="s">
        <v>167</v>
      </c>
      <c r="G71" s="11"/>
      <c r="H71" s="11"/>
      <c r="I71" s="11"/>
      <c r="J71" s="11"/>
      <c r="K71" s="20"/>
      <c r="L71" s="20"/>
      <c r="M71" s="20"/>
      <c r="N71" s="20"/>
      <c r="O71" s="20"/>
      <c r="P71" s="84">
        <f>InpActive!N$87</f>
        <v>0</v>
      </c>
      <c r="Q71" s="20"/>
      <c r="R71" s="20"/>
      <c r="S71" s="20"/>
      <c r="T71" s="20"/>
      <c r="U71" s="20"/>
      <c r="V71" s="8"/>
      <c r="W71" s="11"/>
    </row>
    <row r="72" spans="1:23">
      <c r="A72" s="11" t="s">
        <v>354</v>
      </c>
      <c r="B72"/>
      <c r="C72"/>
      <c r="D72" s="153" t="s">
        <v>148</v>
      </c>
      <c r="E72" s="151" t="s">
        <v>541</v>
      </c>
      <c r="F72" s="154" t="s">
        <v>167</v>
      </c>
      <c r="G72" s="11"/>
      <c r="H72" s="11"/>
      <c r="I72" s="11"/>
      <c r="J72" s="11"/>
      <c r="K72" s="20"/>
      <c r="L72" s="20"/>
      <c r="M72" s="20"/>
      <c r="N72" s="20"/>
      <c r="O72" s="20"/>
      <c r="P72" s="84">
        <f>InpActive!N$88</f>
        <v>0</v>
      </c>
      <c r="Q72" s="20"/>
      <c r="R72" s="20"/>
      <c r="S72" s="20"/>
      <c r="T72" s="20"/>
      <c r="U72" s="20"/>
      <c r="V72" s="8"/>
      <c r="W72" s="11"/>
    </row>
    <row r="73" spans="1:23" ht="13.15" thickBot="1">
      <c r="A73" s="95"/>
      <c r="B73" s="95"/>
      <c r="C73" s="95"/>
      <c r="D73" s="12"/>
      <c r="E73" s="13"/>
      <c r="G73" s="8"/>
      <c r="H73" s="8"/>
      <c r="I73" s="11"/>
      <c r="J73" s="11"/>
      <c r="K73" s="20"/>
      <c r="L73" s="20"/>
      <c r="M73" s="20"/>
      <c r="N73" s="20"/>
      <c r="O73" s="20"/>
      <c r="P73" s="20"/>
      <c r="Q73" s="20"/>
      <c r="R73" s="20"/>
      <c r="S73" s="20"/>
      <c r="T73" s="20"/>
      <c r="U73" s="20"/>
      <c r="V73" s="8"/>
      <c r="W73" s="11"/>
    </row>
    <row r="74" spans="1:23" ht="13.5" thickBot="1">
      <c r="A74" s="6" t="s">
        <v>200</v>
      </c>
      <c r="B74" s="7"/>
      <c r="C74" s="7"/>
      <c r="D74" s="7"/>
      <c r="E74" s="7"/>
      <c r="F74" s="25"/>
      <c r="G74" s="7"/>
      <c r="H74" s="7"/>
      <c r="I74" s="7"/>
      <c r="J74" s="7"/>
      <c r="K74" s="7"/>
      <c r="L74" s="7"/>
      <c r="M74" s="7"/>
      <c r="N74" s="7"/>
      <c r="O74" s="7"/>
      <c r="P74" s="7"/>
      <c r="Q74" s="7"/>
      <c r="R74" s="7"/>
      <c r="S74" s="7"/>
      <c r="T74" s="7"/>
      <c r="U74" s="7"/>
      <c r="V74" s="7"/>
      <c r="W74" s="7"/>
    </row>
    <row r="75" spans="1:23">
      <c r="A75" s="11"/>
      <c r="B75" s="11"/>
      <c r="C75" s="11"/>
      <c r="D75" s="11"/>
      <c r="E75" s="11"/>
      <c r="G75" s="11"/>
      <c r="H75" s="11"/>
      <c r="I75" s="11"/>
      <c r="J75" s="11"/>
      <c r="K75" s="11"/>
      <c r="L75" s="11"/>
      <c r="M75" s="11"/>
      <c r="N75" s="11"/>
      <c r="O75" s="11"/>
      <c r="P75" s="11"/>
      <c r="Q75" s="11"/>
      <c r="R75" s="11"/>
      <c r="S75" s="11"/>
      <c r="T75" s="11"/>
      <c r="U75" s="11"/>
      <c r="V75" s="11"/>
      <c r="W75" s="11"/>
    </row>
    <row r="76" spans="1:23" hidden="1">
      <c r="A76" s="11"/>
      <c r="B76" s="11"/>
      <c r="C76" s="11"/>
      <c r="D76" s="11"/>
      <c r="E76" s="11"/>
      <c r="G76" s="11"/>
      <c r="H76" s="11"/>
      <c r="I76" s="11"/>
      <c r="J76" s="11"/>
      <c r="K76" s="11"/>
      <c r="L76" s="11"/>
      <c r="M76" s="11"/>
      <c r="N76" s="11"/>
      <c r="O76" s="11"/>
      <c r="P76" s="11"/>
      <c r="Q76" s="11"/>
      <c r="R76" s="11"/>
      <c r="S76" s="11"/>
      <c r="T76" s="11"/>
      <c r="U76" s="11"/>
      <c r="V76" s="11"/>
      <c r="W76" s="11"/>
    </row>
    <row r="77" spans="1:23" hidden="1">
      <c r="A77" s="11"/>
      <c r="B77" s="11"/>
      <c r="C77" s="11"/>
      <c r="D77" s="11"/>
      <c r="E77" s="11"/>
      <c r="G77" s="11"/>
      <c r="H77" s="11"/>
      <c r="I77" s="11"/>
      <c r="J77" s="11"/>
      <c r="K77" s="11"/>
      <c r="L77" s="11"/>
      <c r="M77" s="11"/>
      <c r="N77" s="11"/>
      <c r="O77" s="11"/>
      <c r="P77" s="11"/>
      <c r="Q77" s="11"/>
      <c r="R77" s="11"/>
      <c r="S77" s="11"/>
      <c r="T77" s="11"/>
      <c r="U77" s="11"/>
      <c r="V77" s="11"/>
      <c r="W77" s="11"/>
    </row>
    <row r="78" spans="1:23" hidden="1">
      <c r="A78" s="11"/>
      <c r="B78" s="11"/>
      <c r="C78" s="11"/>
      <c r="D78" s="11"/>
      <c r="E78" s="11"/>
      <c r="G78" s="11"/>
      <c r="H78" s="11"/>
      <c r="I78" s="11"/>
      <c r="J78" s="11"/>
      <c r="K78" s="11"/>
      <c r="L78" s="11"/>
      <c r="M78" s="11"/>
      <c r="N78" s="11"/>
      <c r="O78" s="11"/>
      <c r="P78" s="11"/>
      <c r="Q78" s="11"/>
      <c r="R78" s="11"/>
      <c r="S78" s="11"/>
      <c r="T78" s="11"/>
      <c r="U78" s="11"/>
      <c r="V78" s="11"/>
      <c r="W78" s="11"/>
    </row>
    <row r="79" spans="1:23" hidden="1">
      <c r="A79" s="11"/>
      <c r="B79" s="11"/>
      <c r="C79" s="11"/>
      <c r="D79" s="11"/>
      <c r="E79" s="11"/>
      <c r="G79" s="11"/>
      <c r="H79" s="11"/>
      <c r="I79" s="11"/>
      <c r="J79" s="11"/>
      <c r="K79" s="11"/>
      <c r="L79" s="11"/>
      <c r="M79" s="11"/>
      <c r="N79" s="11"/>
      <c r="O79" s="11"/>
      <c r="P79" s="11"/>
      <c r="Q79" s="11"/>
      <c r="R79" s="11"/>
      <c r="S79" s="11"/>
      <c r="T79" s="11"/>
      <c r="U79" s="11"/>
      <c r="V79" s="11"/>
      <c r="W79" s="11"/>
    </row>
    <row r="80" spans="1:23" hidden="1">
      <c r="A80" s="11"/>
      <c r="B80" s="11"/>
      <c r="C80" s="11"/>
      <c r="D80" s="11"/>
      <c r="E80" s="11"/>
      <c r="G80" s="11"/>
      <c r="H80" s="11"/>
      <c r="I80" s="11"/>
      <c r="J80" s="11"/>
      <c r="K80" s="11"/>
      <c r="L80" s="11"/>
      <c r="M80" s="11"/>
      <c r="N80" s="11"/>
      <c r="O80" s="11"/>
      <c r="P80" s="11"/>
      <c r="Q80" s="11"/>
      <c r="R80" s="11"/>
      <c r="S80" s="11"/>
      <c r="T80" s="11"/>
      <c r="U80" s="11"/>
      <c r="V80" s="11"/>
      <c r="W80" s="11"/>
    </row>
    <row r="81" spans="1:23">
      <c r="A81" s="11"/>
      <c r="B81" s="11"/>
      <c r="C81" s="11"/>
      <c r="D81" s="11"/>
      <c r="E81" s="11"/>
      <c r="G81" s="11"/>
      <c r="H81" s="11"/>
      <c r="I81" s="11"/>
      <c r="J81" s="11"/>
      <c r="K81" s="11"/>
      <c r="L81" s="11"/>
      <c r="M81" s="11"/>
      <c r="N81" s="11"/>
      <c r="O81" s="11"/>
      <c r="P81" s="11"/>
      <c r="Q81" s="11"/>
      <c r="R81" s="11"/>
      <c r="S81" s="11"/>
      <c r="T81" s="11"/>
      <c r="U81" s="11"/>
      <c r="V81" s="11"/>
      <c r="W81" s="11"/>
    </row>
    <row r="82" spans="1:23">
      <c r="A82" s="11"/>
      <c r="B82" s="11"/>
      <c r="C82" s="11"/>
      <c r="D82" s="11"/>
      <c r="E82" s="11"/>
      <c r="G82" s="11"/>
      <c r="H82" s="11"/>
      <c r="I82" s="11"/>
      <c r="J82" s="11"/>
      <c r="K82" s="11"/>
      <c r="L82" s="11"/>
      <c r="M82" s="11"/>
      <c r="N82" s="11"/>
      <c r="O82" s="11"/>
      <c r="P82" s="11"/>
      <c r="Q82" s="11"/>
      <c r="R82" s="11"/>
      <c r="S82" s="11"/>
      <c r="T82" s="11"/>
      <c r="U82" s="11"/>
      <c r="V82" s="11"/>
      <c r="W82" s="11"/>
    </row>
    <row r="83" spans="1:23">
      <c r="A83" s="11"/>
      <c r="B83" s="11"/>
      <c r="C83" s="11"/>
      <c r="D83" s="11"/>
      <c r="E83" s="11"/>
      <c r="G83" s="11"/>
      <c r="H83" s="11"/>
      <c r="I83" s="11"/>
      <c r="J83" s="11"/>
      <c r="K83" s="11"/>
      <c r="L83" s="11"/>
      <c r="M83" s="11"/>
      <c r="N83" s="11"/>
      <c r="O83" s="11"/>
      <c r="P83" s="11"/>
      <c r="Q83" s="11"/>
      <c r="R83" s="11"/>
      <c r="S83" s="11"/>
      <c r="T83" s="11"/>
      <c r="U83" s="11"/>
      <c r="V83" s="11"/>
      <c r="W83" s="11"/>
    </row>
    <row r="84" spans="1:23">
      <c r="A84" s="11"/>
      <c r="B84" s="11"/>
      <c r="C84" s="11"/>
      <c r="D84" s="11"/>
      <c r="E84" s="11"/>
      <c r="G84" s="11"/>
      <c r="H84" s="11"/>
      <c r="I84" s="11"/>
      <c r="J84" s="11"/>
      <c r="K84" s="11"/>
      <c r="L84" s="11"/>
      <c r="M84" s="11"/>
      <c r="N84" s="11"/>
      <c r="O84" s="11"/>
      <c r="P84" s="11"/>
      <c r="Q84" s="11"/>
      <c r="R84" s="11"/>
      <c r="S84" s="11"/>
      <c r="T84" s="11"/>
      <c r="U84" s="11"/>
      <c r="V84" s="11"/>
      <c r="W84" s="11"/>
    </row>
    <row r="85" spans="1:23">
      <c r="A85" s="11"/>
      <c r="B85" s="11"/>
      <c r="C85" s="11"/>
      <c r="D85" s="11"/>
      <c r="E85" s="11"/>
      <c r="G85" s="11"/>
      <c r="H85" s="11"/>
      <c r="I85" s="11"/>
      <c r="J85" s="11"/>
      <c r="K85" s="11"/>
      <c r="L85" s="11"/>
      <c r="M85" s="11"/>
      <c r="N85" s="11"/>
      <c r="O85" s="11"/>
      <c r="P85" s="11"/>
      <c r="Q85" s="11"/>
      <c r="R85" s="11"/>
      <c r="S85" s="11"/>
      <c r="T85" s="11"/>
      <c r="U85" s="11"/>
      <c r="V85" s="11"/>
      <c r="W85" s="11"/>
    </row>
    <row r="86" spans="1:23">
      <c r="A86" s="11"/>
      <c r="B86" s="11"/>
      <c r="C86" s="11"/>
      <c r="D86" s="11"/>
      <c r="E86" s="11"/>
      <c r="G86" s="11"/>
      <c r="H86" s="11"/>
      <c r="I86" s="11"/>
      <c r="J86" s="11"/>
      <c r="K86" s="11"/>
      <c r="L86" s="11"/>
      <c r="M86" s="11"/>
      <c r="N86" s="11"/>
      <c r="O86" s="11"/>
      <c r="P86" s="11"/>
      <c r="Q86" s="11"/>
      <c r="R86" s="11"/>
      <c r="S86" s="11"/>
      <c r="T86" s="11"/>
      <c r="U86" s="11"/>
      <c r="V86" s="11"/>
      <c r="W86" s="11"/>
    </row>
    <row r="87" spans="1:23">
      <c r="A87" s="11"/>
      <c r="B87" s="11"/>
      <c r="C87" s="11"/>
      <c r="D87" s="11"/>
      <c r="E87" s="11"/>
      <c r="G87" s="11"/>
      <c r="H87" s="11"/>
      <c r="I87" s="11"/>
      <c r="J87" s="11"/>
      <c r="K87" s="11"/>
      <c r="L87" s="11"/>
      <c r="M87" s="11"/>
      <c r="N87" s="11"/>
      <c r="O87" s="11"/>
      <c r="P87" s="11"/>
      <c r="Q87" s="11"/>
      <c r="R87" s="11"/>
      <c r="S87" s="11"/>
      <c r="T87" s="11"/>
      <c r="U87" s="11"/>
      <c r="V87" s="11"/>
      <c r="W87" s="11"/>
    </row>
    <row r="88" spans="1:23">
      <c r="A88" s="11"/>
      <c r="B88" s="11"/>
      <c r="C88" s="11"/>
      <c r="D88" s="11"/>
      <c r="E88" s="11"/>
      <c r="G88" s="11"/>
      <c r="H88" s="11"/>
      <c r="I88" s="11"/>
      <c r="J88" s="11"/>
      <c r="K88" s="11"/>
      <c r="L88" s="11"/>
      <c r="M88" s="11"/>
      <c r="N88" s="11"/>
      <c r="O88" s="11"/>
      <c r="P88" s="11"/>
      <c r="Q88" s="11"/>
      <c r="R88" s="11"/>
      <c r="S88" s="11"/>
      <c r="T88" s="11"/>
      <c r="U88" s="11"/>
      <c r="V88" s="11"/>
      <c r="W88" s="11"/>
    </row>
    <row r="89" spans="1:23">
      <c r="A89" s="11"/>
      <c r="B89" s="11"/>
      <c r="C89" s="11"/>
      <c r="D89" s="11"/>
      <c r="E89" s="11"/>
      <c r="G89" s="11"/>
      <c r="H89" s="11"/>
      <c r="I89" s="11"/>
      <c r="J89" s="11"/>
      <c r="K89" s="11"/>
      <c r="L89" s="11"/>
      <c r="M89" s="11"/>
      <c r="N89" s="11"/>
      <c r="O89" s="11"/>
      <c r="P89" s="11"/>
      <c r="Q89" s="11"/>
      <c r="R89" s="11"/>
      <c r="S89" s="11"/>
      <c r="T89" s="11"/>
      <c r="U89" s="11"/>
      <c r="V89" s="11"/>
      <c r="W89" s="11"/>
    </row>
    <row r="90" spans="1:23">
      <c r="A90" s="11"/>
      <c r="B90" s="11"/>
      <c r="C90" s="11"/>
      <c r="D90" s="11"/>
      <c r="E90" s="11"/>
      <c r="G90" s="11"/>
      <c r="H90" s="11"/>
      <c r="I90" s="11"/>
      <c r="J90" s="11"/>
      <c r="K90" s="11"/>
      <c r="L90" s="11"/>
      <c r="M90" s="11"/>
      <c r="N90" s="11"/>
      <c r="O90" s="11"/>
      <c r="P90" s="11"/>
      <c r="Q90" s="11"/>
      <c r="R90" s="11"/>
      <c r="S90" s="11"/>
      <c r="T90" s="11"/>
      <c r="U90" s="11"/>
      <c r="V90" s="11"/>
      <c r="W90" s="11"/>
    </row>
    <row r="91" spans="1:23">
      <c r="A91" s="11"/>
      <c r="B91" s="11"/>
      <c r="C91" s="11"/>
      <c r="D91" s="11"/>
      <c r="E91" s="11"/>
      <c r="G91" s="11"/>
      <c r="H91" s="11"/>
      <c r="I91" s="11"/>
      <c r="J91" s="11"/>
      <c r="K91" s="11"/>
      <c r="L91" s="11"/>
      <c r="M91" s="11"/>
      <c r="N91" s="11"/>
      <c r="O91" s="11"/>
      <c r="P91" s="11"/>
      <c r="Q91" s="11"/>
      <c r="R91" s="11"/>
      <c r="S91" s="11"/>
      <c r="T91" s="11"/>
      <c r="U91" s="11"/>
      <c r="V91" s="11"/>
      <c r="W91" s="11"/>
    </row>
    <row r="92" spans="1:23">
      <c r="A92" s="11"/>
      <c r="B92" s="11"/>
      <c r="C92" s="11"/>
      <c r="D92" s="11"/>
      <c r="E92" s="11"/>
      <c r="G92" s="11"/>
      <c r="H92" s="11"/>
      <c r="I92" s="11"/>
      <c r="J92" s="11"/>
      <c r="K92" s="11"/>
      <c r="L92" s="11"/>
      <c r="M92" s="11"/>
      <c r="N92" s="11"/>
      <c r="O92" s="11"/>
      <c r="P92" s="11"/>
      <c r="Q92" s="11"/>
      <c r="R92" s="11"/>
      <c r="S92" s="11"/>
      <c r="T92" s="11"/>
      <c r="U92" s="11"/>
      <c r="V92" s="11"/>
      <c r="W92" s="11"/>
    </row>
    <row r="93" spans="1:23">
      <c r="A93" s="11"/>
      <c r="B93" s="11"/>
      <c r="C93" s="11"/>
      <c r="D93" s="11"/>
      <c r="E93" s="11"/>
      <c r="G93" s="11"/>
      <c r="H93" s="11"/>
      <c r="I93" s="11"/>
      <c r="J93" s="11"/>
      <c r="K93" s="11"/>
      <c r="L93" s="11"/>
      <c r="M93" s="11"/>
      <c r="N93" s="11"/>
      <c r="O93" s="11"/>
      <c r="P93" s="11"/>
      <c r="Q93" s="11"/>
      <c r="R93" s="11"/>
      <c r="S93" s="11"/>
      <c r="T93" s="11"/>
      <c r="U93" s="11"/>
      <c r="V93" s="11"/>
      <c r="W93" s="11"/>
    </row>
    <row r="94" spans="1:23">
      <c r="A94" s="11"/>
      <c r="B94" s="11"/>
      <c r="C94" s="11"/>
      <c r="D94" s="11"/>
      <c r="E94" s="11"/>
      <c r="G94" s="11"/>
      <c r="H94" s="11"/>
      <c r="I94" s="11"/>
      <c r="J94" s="11"/>
      <c r="K94" s="11"/>
      <c r="L94" s="11"/>
      <c r="M94" s="11"/>
      <c r="N94" s="11"/>
      <c r="O94" s="11"/>
      <c r="P94" s="11"/>
      <c r="Q94" s="11"/>
      <c r="R94" s="11"/>
      <c r="S94" s="11"/>
      <c r="T94" s="11"/>
      <c r="U94" s="11"/>
      <c r="V94" s="11"/>
      <c r="W94" s="11"/>
    </row>
    <row r="95" spans="1:23"/>
    <row r="96" spans="1:23"/>
    <row r="97"/>
    <row r="98"/>
    <row r="99"/>
    <row r="100"/>
  </sheetData>
  <dataValidations disablePrompts="1" count="1">
    <dataValidation type="list" allowBlank="1" showInputMessage="1" showErrorMessage="1" sqref="G63">
      <formula1>"TRUE,FALSE"</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Z65"/>
  <sheetViews>
    <sheetView showGridLines="0" zoomScale="80" zoomScaleNormal="80" workbookViewId="0">
      <pane xSplit="5" ySplit="5" topLeftCell="F6" activePane="bottomRight" state="frozen"/>
      <selection pane="topRight"/>
      <selection pane="bottomLeft"/>
      <selection pane="bottomRight"/>
    </sheetView>
  </sheetViews>
  <sheetFormatPr defaultColWidth="0" defaultRowHeight="0" customHeight="1" zeroHeight="1"/>
  <cols>
    <col min="1" max="1" width="12.1328125" style="27" bestFit="1" customWidth="1"/>
    <col min="2" max="3" width="4.73046875" style="27" customWidth="1"/>
    <col min="4" max="4" width="11.73046875" style="27" customWidth="1"/>
    <col min="5" max="5" width="53.1328125" style="27" customWidth="1"/>
    <col min="6" max="7" width="2.73046875" style="27" customWidth="1"/>
    <col min="8" max="21" width="11" style="27" customWidth="1"/>
    <col min="22" max="22" width="35.265625" style="28" customWidth="1"/>
    <col min="23" max="26" width="8.86328125" style="27" hidden="1" customWidth="1"/>
    <col min="27" max="259" width="0" style="27" hidden="1" customWidth="1"/>
    <col min="260" max="16384" width="0" style="27" hidden="1"/>
  </cols>
  <sheetData>
    <row r="1" spans="1:24" s="32" customFormat="1" ht="32.25">
      <c r="A1" s="111"/>
      <c r="B1" s="111"/>
      <c r="C1" s="112"/>
      <c r="D1" s="113" t="s">
        <v>201</v>
      </c>
      <c r="E1" s="113"/>
      <c r="F1" s="113"/>
      <c r="G1" s="113"/>
      <c r="H1" s="113"/>
      <c r="I1" s="114"/>
      <c r="J1" s="114"/>
      <c r="K1" s="72"/>
      <c r="L1" s="72"/>
      <c r="M1" s="114"/>
      <c r="N1" s="114"/>
      <c r="O1" s="114"/>
      <c r="P1" s="114"/>
      <c r="Q1" s="114"/>
      <c r="R1" s="114"/>
      <c r="S1" s="114"/>
      <c r="T1" s="114"/>
      <c r="U1" s="71"/>
      <c r="V1" s="115"/>
      <c r="W1" s="69"/>
      <c r="X1" s="68"/>
    </row>
    <row r="2" spans="1:24" s="32" customFormat="1" ht="12.75">
      <c r="C2" s="45"/>
      <c r="E2" s="45"/>
      <c r="F2" s="45"/>
      <c r="G2" s="45"/>
      <c r="H2" s="70"/>
      <c r="I2" s="49"/>
      <c r="J2" s="49"/>
      <c r="K2" s="49"/>
      <c r="L2" s="49"/>
      <c r="M2" s="49"/>
      <c r="S2" s="27"/>
      <c r="T2" s="27"/>
      <c r="U2" s="27"/>
      <c r="V2" s="27"/>
      <c r="W2" s="69"/>
      <c r="X2" s="68"/>
    </row>
    <row r="3" spans="1:24" s="65" customFormat="1" ht="13.9">
      <c r="A3" s="59"/>
      <c r="B3" s="59"/>
      <c r="C3" s="62"/>
      <c r="D3" s="59"/>
      <c r="E3" s="67" t="s">
        <v>123</v>
      </c>
      <c r="F3" s="67"/>
      <c r="G3" s="67"/>
      <c r="H3" s="116" t="s">
        <v>5</v>
      </c>
      <c r="I3" s="116" t="str">
        <f t="shared" ref="I3:U3" si="0">AMP.Years</f>
        <v>2012-13</v>
      </c>
      <c r="J3" s="116" t="str">
        <f t="shared" si="0"/>
        <v>2013-14</v>
      </c>
      <c r="K3" s="116" t="str">
        <f t="shared" si="0"/>
        <v>2014-15</v>
      </c>
      <c r="L3" s="117" t="str">
        <f t="shared" si="0"/>
        <v>2015-16</v>
      </c>
      <c r="M3" s="117" t="str">
        <f t="shared" si="0"/>
        <v>2016-17</v>
      </c>
      <c r="N3" s="117" t="str">
        <f t="shared" si="0"/>
        <v>2017-18</v>
      </c>
      <c r="O3" s="117" t="str">
        <f t="shared" si="0"/>
        <v>2018-19</v>
      </c>
      <c r="P3" s="117" t="str">
        <f t="shared" si="0"/>
        <v>2019-20</v>
      </c>
      <c r="Q3" s="116" t="str">
        <f t="shared" si="0"/>
        <v>2020-21</v>
      </c>
      <c r="R3" s="116" t="str">
        <f t="shared" si="0"/>
        <v>2021-22</v>
      </c>
      <c r="S3" s="116" t="str">
        <f t="shared" si="0"/>
        <v>2022-23</v>
      </c>
      <c r="T3" s="116" t="str">
        <f t="shared" si="0"/>
        <v>2023-24</v>
      </c>
      <c r="U3" s="116" t="str">
        <f t="shared" si="0"/>
        <v>2024-25</v>
      </c>
      <c r="V3" s="66"/>
    </row>
    <row r="4" spans="1:24" s="63" customFormat="1" ht="18" customHeight="1">
      <c r="A4" s="32"/>
      <c r="B4" s="32"/>
      <c r="C4" s="45"/>
      <c r="D4" s="32"/>
      <c r="E4" s="50"/>
      <c r="F4" s="50"/>
      <c r="G4" s="50"/>
      <c r="H4" s="58"/>
      <c r="I4" s="58"/>
      <c r="J4" s="58"/>
      <c r="K4" s="58"/>
      <c r="L4" s="58"/>
      <c r="M4" s="58"/>
      <c r="N4" s="58"/>
      <c r="O4" s="58"/>
      <c r="P4" s="58"/>
      <c r="Q4" s="58"/>
      <c r="R4" s="58"/>
      <c r="S4" s="58"/>
      <c r="T4" s="58"/>
      <c r="U4" s="58"/>
      <c r="V4" s="64"/>
    </row>
    <row r="5" spans="1:24" s="59" customFormat="1" ht="13.15">
      <c r="C5" s="62"/>
      <c r="E5" s="59" t="s">
        <v>202</v>
      </c>
      <c r="H5" s="61">
        <v>2011</v>
      </c>
      <c r="I5" s="61">
        <f t="shared" ref="I5:U5" si="1">Calendar.Years</f>
        <v>2012</v>
      </c>
      <c r="J5" s="61">
        <f t="shared" si="1"/>
        <v>2013</v>
      </c>
      <c r="K5" s="61">
        <f t="shared" si="1"/>
        <v>2014</v>
      </c>
      <c r="L5" s="61">
        <f t="shared" si="1"/>
        <v>2015</v>
      </c>
      <c r="M5" s="61">
        <f t="shared" si="1"/>
        <v>2016</v>
      </c>
      <c r="N5" s="61">
        <f t="shared" si="1"/>
        <v>2017</v>
      </c>
      <c r="O5" s="61">
        <f t="shared" si="1"/>
        <v>2018</v>
      </c>
      <c r="P5" s="61">
        <f t="shared" si="1"/>
        <v>2019</v>
      </c>
      <c r="Q5" s="61">
        <f t="shared" si="1"/>
        <v>2020</v>
      </c>
      <c r="R5" s="61">
        <f t="shared" si="1"/>
        <v>2021</v>
      </c>
      <c r="S5" s="61">
        <f t="shared" si="1"/>
        <v>2022</v>
      </c>
      <c r="T5" s="61">
        <f t="shared" si="1"/>
        <v>2023</v>
      </c>
      <c r="U5" s="61">
        <f t="shared" si="1"/>
        <v>2024</v>
      </c>
      <c r="V5" s="60"/>
    </row>
    <row r="6" spans="1:24" s="32" customFormat="1" ht="12.75">
      <c r="C6" s="45"/>
      <c r="E6" s="58" t="s">
        <v>125</v>
      </c>
      <c r="H6" s="57">
        <v>-3</v>
      </c>
      <c r="I6" s="57">
        <v>-2</v>
      </c>
      <c r="J6" s="57">
        <v>-1</v>
      </c>
      <c r="K6" s="57">
        <v>0</v>
      </c>
      <c r="L6" s="57">
        <v>1</v>
      </c>
      <c r="M6" s="57">
        <v>2</v>
      </c>
      <c r="N6" s="57">
        <v>3</v>
      </c>
      <c r="O6" s="57">
        <v>4</v>
      </c>
      <c r="P6" s="57">
        <v>5</v>
      </c>
      <c r="Q6" s="57">
        <v>6</v>
      </c>
      <c r="R6" s="57">
        <v>7</v>
      </c>
      <c r="S6" s="57">
        <v>8</v>
      </c>
      <c r="T6" s="57">
        <v>9</v>
      </c>
      <c r="U6" s="57">
        <v>10</v>
      </c>
      <c r="V6" s="33"/>
    </row>
    <row r="7" spans="1:24" s="32" customFormat="1" ht="12.75" customHeight="1">
      <c r="C7" s="45"/>
      <c r="F7" s="50"/>
      <c r="G7" s="50"/>
      <c r="I7" s="49" t="s">
        <v>203</v>
      </c>
      <c r="J7" s="49" t="s">
        <v>203</v>
      </c>
      <c r="K7" s="49" t="s">
        <v>203</v>
      </c>
      <c r="L7" s="49" t="s">
        <v>203</v>
      </c>
      <c r="M7" s="49" t="s">
        <v>203</v>
      </c>
      <c r="N7" s="49" t="s">
        <v>203</v>
      </c>
      <c r="O7" s="49" t="s">
        <v>203</v>
      </c>
      <c r="P7" s="49" t="s">
        <v>203</v>
      </c>
      <c r="Q7" s="49" t="s">
        <v>203</v>
      </c>
      <c r="R7" s="49" t="s">
        <v>203</v>
      </c>
      <c r="S7" s="49" t="s">
        <v>203</v>
      </c>
      <c r="T7" s="49" t="s">
        <v>203</v>
      </c>
      <c r="U7" s="49" t="s">
        <v>203</v>
      </c>
      <c r="V7" s="33"/>
    </row>
    <row r="8" spans="1:24" s="32" customFormat="1" ht="12.75" customHeight="1">
      <c r="A8" s="56"/>
      <c r="B8" s="118"/>
      <c r="C8" s="118"/>
      <c r="D8" s="119"/>
      <c r="E8" s="120" t="s">
        <v>102</v>
      </c>
      <c r="F8" s="119"/>
      <c r="G8" s="119"/>
      <c r="H8" s="119"/>
      <c r="I8" s="119"/>
      <c r="J8" s="119"/>
      <c r="K8" s="119"/>
      <c r="L8" s="119"/>
      <c r="M8" s="119"/>
      <c r="N8" s="119"/>
      <c r="O8" s="119"/>
      <c r="P8" s="119"/>
      <c r="Q8" s="119"/>
      <c r="R8" s="119"/>
      <c r="S8" s="119"/>
      <c r="T8" s="119"/>
      <c r="U8" s="119"/>
      <c r="V8" s="119"/>
    </row>
    <row r="9" spans="1:24" s="32" customFormat="1" ht="12.75" customHeight="1">
      <c r="C9" s="45"/>
      <c r="E9" s="50"/>
      <c r="F9" s="50"/>
      <c r="G9" s="50"/>
      <c r="I9" s="49"/>
      <c r="J9" s="49"/>
      <c r="K9" s="49"/>
      <c r="L9" s="49"/>
      <c r="M9" s="49"/>
      <c r="N9" s="49"/>
      <c r="O9" s="49"/>
      <c r="P9" s="49"/>
      <c r="Q9" s="49"/>
      <c r="R9" s="49"/>
      <c r="S9" s="49"/>
      <c r="T9" s="49"/>
      <c r="U9" s="49"/>
      <c r="V9" s="33"/>
    </row>
    <row r="10" spans="1:24" s="32" customFormat="1" ht="12.75" customHeight="1">
      <c r="C10" s="45"/>
      <c r="E10" s="50" t="s">
        <v>204</v>
      </c>
      <c r="F10" s="50"/>
      <c r="G10" s="50"/>
      <c r="I10" s="49"/>
      <c r="J10" s="49"/>
      <c r="K10" s="49"/>
      <c r="L10" s="49"/>
      <c r="M10" s="49"/>
      <c r="N10" s="49"/>
      <c r="O10" s="49"/>
      <c r="P10" s="49"/>
      <c r="Q10" s="49"/>
      <c r="R10" s="49"/>
      <c r="S10" s="49"/>
      <c r="T10" s="49"/>
      <c r="U10" s="49"/>
      <c r="V10" s="33"/>
    </row>
    <row r="11" spans="1:24" s="32" customFormat="1" ht="12.75">
      <c r="A11" s="32" t="s">
        <v>44</v>
      </c>
      <c r="B11" s="47">
        <v>1</v>
      </c>
      <c r="C11" s="45"/>
      <c r="D11" s="32" t="s">
        <v>205</v>
      </c>
      <c r="E11" s="36" t="s">
        <v>206</v>
      </c>
      <c r="F11" s="36"/>
      <c r="G11" s="36"/>
      <c r="I11" s="55">
        <f>InpActive!G$65</f>
        <v>242.5</v>
      </c>
      <c r="J11" s="55">
        <f>InpActive!H$65</f>
        <v>249.5</v>
      </c>
      <c r="K11" s="55">
        <f>InpActive!I$65</f>
        <v>255.7</v>
      </c>
      <c r="L11" s="55">
        <f>InpActive!J$65</f>
        <v>258</v>
      </c>
      <c r="M11" s="55">
        <f>InpActive!K$65</f>
        <v>261.39999999999998</v>
      </c>
      <c r="N11" s="55">
        <f>InpActive!L$65</f>
        <v>270.60000000000002</v>
      </c>
      <c r="O11" s="55">
        <f>InpActive!M$65</f>
        <v>279.7</v>
      </c>
      <c r="P11" s="55">
        <f>InpActive!N$65</f>
        <v>288.2</v>
      </c>
      <c r="Q11" s="19"/>
      <c r="R11" s="19"/>
      <c r="S11" s="19"/>
      <c r="T11" s="19"/>
      <c r="U11" s="19"/>
      <c r="V11" s="33"/>
    </row>
    <row r="12" spans="1:24" s="32" customFormat="1" ht="12.75">
      <c r="A12" s="32" t="s">
        <v>45</v>
      </c>
      <c r="B12" s="47">
        <v>2</v>
      </c>
      <c r="C12" s="45"/>
      <c r="D12" s="32" t="s">
        <v>205</v>
      </c>
      <c r="E12" s="36" t="s">
        <v>207</v>
      </c>
      <c r="F12" s="36"/>
      <c r="G12" s="36"/>
      <c r="I12" s="55">
        <f>InpActive!G$66</f>
        <v>242.4</v>
      </c>
      <c r="J12" s="55">
        <f>InpActive!H$66</f>
        <v>250</v>
      </c>
      <c r="K12" s="55">
        <f>InpActive!I$66</f>
        <v>255.9</v>
      </c>
      <c r="L12" s="55">
        <f>InpActive!J$66</f>
        <v>258.5</v>
      </c>
      <c r="M12" s="55">
        <f>InpActive!K$66</f>
        <v>262.10000000000002</v>
      </c>
      <c r="N12" s="55">
        <f>InpActive!L$66</f>
        <v>271.7</v>
      </c>
      <c r="O12" s="55">
        <f>InpActive!M$66</f>
        <v>280.7</v>
      </c>
      <c r="P12" s="55">
        <f>InpActive!N$66</f>
        <v>289.2</v>
      </c>
      <c r="Q12" s="19"/>
      <c r="R12" s="19"/>
      <c r="S12" s="19"/>
      <c r="T12" s="19"/>
      <c r="U12" s="19"/>
      <c r="V12" s="33"/>
    </row>
    <row r="13" spans="1:24" s="32" customFormat="1" ht="12.75">
      <c r="A13" s="32" t="s">
        <v>46</v>
      </c>
      <c r="B13" s="47">
        <v>3</v>
      </c>
      <c r="C13" s="45"/>
      <c r="D13" s="32" t="s">
        <v>205</v>
      </c>
      <c r="E13" s="36" t="s">
        <v>208</v>
      </c>
      <c r="F13" s="36"/>
      <c r="G13" s="36"/>
      <c r="I13" s="55">
        <f>InpActive!G$67</f>
        <v>241.8</v>
      </c>
      <c r="J13" s="55">
        <f>InpActive!H$67</f>
        <v>249.7</v>
      </c>
      <c r="K13" s="55">
        <f>InpActive!I$67</f>
        <v>256.3</v>
      </c>
      <c r="L13" s="55">
        <f>InpActive!J$67</f>
        <v>258.89999999999998</v>
      </c>
      <c r="M13" s="55">
        <f>InpActive!K$67</f>
        <v>263.10000000000002</v>
      </c>
      <c r="N13" s="55">
        <f>InpActive!L$67</f>
        <v>272.3</v>
      </c>
      <c r="O13" s="55">
        <f>InpActive!M$67</f>
        <v>281.5</v>
      </c>
      <c r="P13" s="55">
        <f>InpActive!N$67</f>
        <v>289.60000000000002</v>
      </c>
      <c r="Q13" s="19"/>
      <c r="R13" s="19"/>
      <c r="S13" s="19"/>
      <c r="T13" s="19"/>
      <c r="U13" s="19"/>
      <c r="V13" s="33"/>
    </row>
    <row r="14" spans="1:24" s="32" customFormat="1" ht="12.75">
      <c r="A14" s="32" t="s">
        <v>47</v>
      </c>
      <c r="B14" s="47">
        <v>4</v>
      </c>
      <c r="C14" s="45"/>
      <c r="D14" s="32" t="s">
        <v>205</v>
      </c>
      <c r="E14" s="36" t="s">
        <v>209</v>
      </c>
      <c r="F14" s="36"/>
      <c r="G14" s="36"/>
      <c r="I14" s="55">
        <f>InpActive!G$68</f>
        <v>242.1</v>
      </c>
      <c r="J14" s="55">
        <f>InpActive!H$68</f>
        <v>249.7</v>
      </c>
      <c r="K14" s="55">
        <f>InpActive!I$68</f>
        <v>256</v>
      </c>
      <c r="L14" s="55">
        <f>InpActive!J$68</f>
        <v>258.60000000000002</v>
      </c>
      <c r="M14" s="55">
        <f>InpActive!K$68</f>
        <v>263.39999999999998</v>
      </c>
      <c r="N14" s="55">
        <f>InpActive!L$68</f>
        <v>272.89999999999998</v>
      </c>
      <c r="O14" s="55">
        <f>InpActive!M$68</f>
        <v>281.7</v>
      </c>
      <c r="P14" s="55">
        <f>InpActive!N$68</f>
        <v>289.5</v>
      </c>
      <c r="Q14" s="19"/>
      <c r="R14" s="19"/>
      <c r="S14" s="19"/>
      <c r="T14" s="19"/>
      <c r="U14" s="19"/>
      <c r="V14" s="33"/>
    </row>
    <row r="15" spans="1:24" s="32" customFormat="1" ht="12.75">
      <c r="A15" s="32" t="s">
        <v>48</v>
      </c>
      <c r="B15" s="47">
        <v>5</v>
      </c>
      <c r="C15" s="45"/>
      <c r="D15" s="32" t="s">
        <v>205</v>
      </c>
      <c r="E15" s="36" t="s">
        <v>210</v>
      </c>
      <c r="F15" s="36"/>
      <c r="G15" s="36"/>
      <c r="I15" s="55">
        <f>InpActive!G$69</f>
        <v>243</v>
      </c>
      <c r="J15" s="55">
        <f>InpActive!H$69</f>
        <v>251</v>
      </c>
      <c r="K15" s="55">
        <f>InpActive!I$69</f>
        <v>257</v>
      </c>
      <c r="L15" s="55">
        <f>InpActive!J$69</f>
        <v>259.8</v>
      </c>
      <c r="M15" s="55">
        <f>InpActive!K$69</f>
        <v>264.39999999999998</v>
      </c>
      <c r="N15" s="55">
        <f>InpActive!L$69</f>
        <v>274.7</v>
      </c>
      <c r="O15" s="55">
        <f>InpActive!M$69</f>
        <v>284.2</v>
      </c>
      <c r="P15" s="55">
        <f>InpActive!N$69</f>
        <v>291.7</v>
      </c>
      <c r="Q15" s="19"/>
      <c r="R15" s="19"/>
      <c r="S15" s="19"/>
      <c r="T15" s="19"/>
      <c r="U15" s="19"/>
      <c r="V15" s="33"/>
    </row>
    <row r="16" spans="1:24" s="32" customFormat="1" ht="12.75">
      <c r="A16" s="32" t="s">
        <v>49</v>
      </c>
      <c r="B16" s="47">
        <v>6</v>
      </c>
      <c r="C16" s="45"/>
      <c r="D16" s="32" t="s">
        <v>205</v>
      </c>
      <c r="E16" s="36" t="s">
        <v>211</v>
      </c>
      <c r="F16" s="36"/>
      <c r="G16" s="36"/>
      <c r="I16" s="55">
        <f>InpActive!G$70</f>
        <v>244.2</v>
      </c>
      <c r="J16" s="55">
        <f>InpActive!H$70</f>
        <v>251.9</v>
      </c>
      <c r="K16" s="55">
        <f>InpActive!I$70</f>
        <v>257.60000000000002</v>
      </c>
      <c r="L16" s="55">
        <f>InpActive!J$70</f>
        <v>259.60000000000002</v>
      </c>
      <c r="M16" s="55">
        <f>InpActive!K$70</f>
        <v>264.89999999999998</v>
      </c>
      <c r="N16" s="55">
        <f>InpActive!L$70</f>
        <v>275.10000000000002</v>
      </c>
      <c r="O16" s="55">
        <f>InpActive!M$70</f>
        <v>284.10000000000002</v>
      </c>
      <c r="P16" s="55">
        <f>InpActive!N$70</f>
        <v>291</v>
      </c>
      <c r="Q16" s="19"/>
      <c r="R16" s="19"/>
      <c r="S16" s="19"/>
      <c r="T16" s="19"/>
      <c r="U16" s="19"/>
      <c r="V16" s="33"/>
    </row>
    <row r="17" spans="1:22" s="32" customFormat="1" ht="12.75">
      <c r="A17" s="32" t="s">
        <v>50</v>
      </c>
      <c r="B17" s="47">
        <v>7</v>
      </c>
      <c r="C17" s="45"/>
      <c r="D17" s="32" t="s">
        <v>205</v>
      </c>
      <c r="E17" s="36" t="s">
        <v>212</v>
      </c>
      <c r="F17" s="36"/>
      <c r="G17" s="36"/>
      <c r="I17" s="55">
        <f>InpActive!G$71</f>
        <v>245.6</v>
      </c>
      <c r="J17" s="55">
        <f>InpActive!H$71</f>
        <v>251.9</v>
      </c>
      <c r="K17" s="55">
        <f>InpActive!I$71</f>
        <v>257.7</v>
      </c>
      <c r="L17" s="55">
        <f>InpActive!J$71</f>
        <v>259.5</v>
      </c>
      <c r="M17" s="55">
        <f>InpActive!K$71</f>
        <v>264.8</v>
      </c>
      <c r="N17" s="55">
        <f>InpActive!L$71</f>
        <v>275.3</v>
      </c>
      <c r="O17" s="55">
        <f>InpActive!M$71</f>
        <v>284.5</v>
      </c>
      <c r="P17" s="55">
        <f>InpActive!N$71</f>
        <v>290.39999999999998</v>
      </c>
      <c r="Q17" s="19"/>
      <c r="R17" s="19"/>
      <c r="S17" s="19"/>
      <c r="T17" s="19"/>
      <c r="U17" s="19"/>
      <c r="V17" s="33"/>
    </row>
    <row r="18" spans="1:22" s="32" customFormat="1" ht="12.75">
      <c r="A18" s="32" t="s">
        <v>51</v>
      </c>
      <c r="B18" s="47">
        <v>8</v>
      </c>
      <c r="C18" s="45"/>
      <c r="D18" s="32" t="s">
        <v>205</v>
      </c>
      <c r="E18" s="36" t="s">
        <v>213</v>
      </c>
      <c r="F18" s="36"/>
      <c r="G18" s="36"/>
      <c r="H18" s="55">
        <f>InpActive!F$72</f>
        <v>238.5</v>
      </c>
      <c r="I18" s="55">
        <f>InpActive!G$72</f>
        <v>245.6</v>
      </c>
      <c r="J18" s="55">
        <f>InpActive!H$72</f>
        <v>252.1</v>
      </c>
      <c r="K18" s="55">
        <f>InpActive!I$72</f>
        <v>257.10000000000002</v>
      </c>
      <c r="L18" s="55">
        <f>InpActive!J$72</f>
        <v>259.8</v>
      </c>
      <c r="M18" s="55">
        <f>InpActive!K$72</f>
        <v>265.5</v>
      </c>
      <c r="N18" s="55">
        <f>InpActive!L$72</f>
        <v>275.8</v>
      </c>
      <c r="O18" s="55">
        <f>InpActive!M$72</f>
        <v>284.60000000000002</v>
      </c>
      <c r="P18" s="55">
        <f>InpActive!N$72</f>
        <v>291</v>
      </c>
      <c r="Q18" s="19"/>
      <c r="R18" s="19"/>
      <c r="S18" s="19"/>
      <c r="T18" s="19"/>
      <c r="U18" s="19"/>
      <c r="V18" s="33"/>
    </row>
    <row r="19" spans="1:22" s="32" customFormat="1" ht="12.75">
      <c r="A19" s="32" t="s">
        <v>52</v>
      </c>
      <c r="B19" s="47">
        <v>9</v>
      </c>
      <c r="C19" s="45"/>
      <c r="D19" s="32" t="s">
        <v>205</v>
      </c>
      <c r="E19" s="36" t="s">
        <v>214</v>
      </c>
      <c r="F19" s="36"/>
      <c r="G19" s="36"/>
      <c r="I19" s="55">
        <f>InpActive!G$73</f>
        <v>246.8</v>
      </c>
      <c r="J19" s="55">
        <f>InpActive!H$73</f>
        <v>253.4</v>
      </c>
      <c r="K19" s="55">
        <f>InpActive!I$73</f>
        <v>257.5</v>
      </c>
      <c r="L19" s="55">
        <f>InpActive!J$73</f>
        <v>260.60000000000002</v>
      </c>
      <c r="M19" s="55">
        <f>InpActive!K$73</f>
        <v>267.10000000000002</v>
      </c>
      <c r="N19" s="55">
        <f>InpActive!L$73</f>
        <v>278.10000000000002</v>
      </c>
      <c r="O19" s="55">
        <f>InpActive!M$73</f>
        <v>285.60000000000002</v>
      </c>
      <c r="P19" s="55">
        <f>InpActive!N$73</f>
        <v>291.89999999999998</v>
      </c>
      <c r="Q19" s="19"/>
      <c r="R19" s="19"/>
      <c r="S19" s="19"/>
      <c r="T19" s="19"/>
      <c r="U19" s="19"/>
      <c r="V19" s="33"/>
    </row>
    <row r="20" spans="1:22" s="32" customFormat="1" ht="12.75">
      <c r="A20" s="32" t="s">
        <v>53</v>
      </c>
      <c r="B20" s="47">
        <v>10</v>
      </c>
      <c r="C20" s="45"/>
      <c r="D20" s="32" t="s">
        <v>205</v>
      </c>
      <c r="E20" s="36" t="s">
        <v>215</v>
      </c>
      <c r="F20" s="36"/>
      <c r="G20" s="36"/>
      <c r="I20" s="55">
        <f>InpActive!G$74</f>
        <v>245.8</v>
      </c>
      <c r="J20" s="55">
        <f>InpActive!H$74</f>
        <v>252.6</v>
      </c>
      <c r="K20" s="55">
        <f>InpActive!I$74</f>
        <v>255.4</v>
      </c>
      <c r="L20" s="55">
        <f>InpActive!J$74</f>
        <v>258.8</v>
      </c>
      <c r="M20" s="55">
        <f>InpActive!K$74</f>
        <v>265.5</v>
      </c>
      <c r="N20" s="55">
        <f>InpActive!L$74</f>
        <v>276</v>
      </c>
      <c r="O20" s="55">
        <f>InpActive!M$74</f>
        <v>283</v>
      </c>
      <c r="P20" s="55">
        <f>InpActive!N$74</f>
        <v>290.60000000000002</v>
      </c>
      <c r="Q20" s="19"/>
      <c r="R20" s="19"/>
      <c r="S20" s="19"/>
      <c r="T20" s="19"/>
      <c r="U20" s="19"/>
      <c r="V20" s="33"/>
    </row>
    <row r="21" spans="1:22" s="32" customFormat="1" ht="12.75">
      <c r="A21" s="32" t="s">
        <v>54</v>
      </c>
      <c r="B21" s="47">
        <v>11</v>
      </c>
      <c r="C21" s="45"/>
      <c r="D21" s="32" t="s">
        <v>205</v>
      </c>
      <c r="E21" s="36" t="s">
        <v>216</v>
      </c>
      <c r="F21" s="36"/>
      <c r="G21" s="36"/>
      <c r="I21" s="55">
        <f>InpActive!G$75</f>
        <v>247.6</v>
      </c>
      <c r="J21" s="55">
        <f>InpActive!H$75</f>
        <v>254.2</v>
      </c>
      <c r="K21" s="55">
        <f>InpActive!I$75</f>
        <v>256.7</v>
      </c>
      <c r="L21" s="55">
        <f>InpActive!J$75</f>
        <v>260</v>
      </c>
      <c r="M21" s="55">
        <f>InpActive!K$75</f>
        <v>268.39999999999998</v>
      </c>
      <c r="N21" s="55">
        <f>InpActive!L$75</f>
        <v>278.10000000000002</v>
      </c>
      <c r="O21" s="55">
        <f>InpActive!M$75</f>
        <v>285</v>
      </c>
      <c r="P21" s="55">
        <f>InpActive!N$75</f>
        <v>292</v>
      </c>
      <c r="Q21" s="19"/>
      <c r="R21" s="19"/>
      <c r="S21" s="19"/>
      <c r="T21" s="19"/>
      <c r="U21" s="19"/>
      <c r="V21" s="33"/>
    </row>
    <row r="22" spans="1:22" s="32" customFormat="1" ht="12.75">
      <c r="A22" s="32" t="s">
        <v>217</v>
      </c>
      <c r="B22" s="47">
        <v>12</v>
      </c>
      <c r="C22" s="45"/>
      <c r="D22" s="32" t="s">
        <v>205</v>
      </c>
      <c r="E22" s="36" t="s">
        <v>218</v>
      </c>
      <c r="F22" s="36"/>
      <c r="G22" s="36"/>
      <c r="I22" s="55">
        <f>InpActive!G$76</f>
        <v>248.7</v>
      </c>
      <c r="J22" s="55">
        <f>InpActive!H$76</f>
        <v>254.8</v>
      </c>
      <c r="K22" s="55">
        <f>InpActive!I$76</f>
        <v>257.10000000000002</v>
      </c>
      <c r="L22" s="55">
        <f>InpActive!J$76</f>
        <v>261.10000000000002</v>
      </c>
      <c r="M22" s="55">
        <f>InpActive!K$76</f>
        <v>269.3</v>
      </c>
      <c r="N22" s="55">
        <f>InpActive!L$76</f>
        <v>278.3</v>
      </c>
      <c r="O22" s="55">
        <f>InpActive!M$76</f>
        <v>285.10000000000002</v>
      </c>
      <c r="P22" s="55">
        <f>InpActive!N$76</f>
        <v>292.60000000000002</v>
      </c>
      <c r="Q22" s="19"/>
      <c r="R22" s="19"/>
      <c r="S22" s="19"/>
      <c r="T22" s="19"/>
      <c r="U22" s="19"/>
      <c r="V22" s="33"/>
    </row>
    <row r="23" spans="1:22" s="35" customFormat="1" ht="12.75">
      <c r="C23" s="53"/>
      <c r="I23" s="54"/>
      <c r="J23" s="54"/>
      <c r="K23" s="54"/>
      <c r="L23" s="54"/>
      <c r="M23" s="54"/>
      <c r="N23" s="54"/>
      <c r="O23" s="54"/>
      <c r="P23" s="54"/>
      <c r="Q23" s="54"/>
      <c r="R23" s="54"/>
      <c r="S23" s="54"/>
      <c r="T23" s="54"/>
      <c r="U23" s="54"/>
      <c r="V23" s="51"/>
    </row>
    <row r="24" spans="1:22" s="35" customFormat="1" ht="25.5">
      <c r="C24" s="53"/>
      <c r="D24" s="35" t="s">
        <v>219</v>
      </c>
      <c r="E24" s="98" t="s">
        <v>220</v>
      </c>
      <c r="I24" s="19"/>
      <c r="J24" s="19"/>
      <c r="K24" s="19"/>
      <c r="L24" s="19"/>
      <c r="M24" s="19"/>
      <c r="N24" s="19"/>
      <c r="O24" s="19"/>
      <c r="P24" s="19"/>
      <c r="Q24" s="19"/>
      <c r="R24" s="19"/>
      <c r="S24" s="19"/>
      <c r="T24" s="19"/>
      <c r="U24" s="19"/>
      <c r="V24" s="51"/>
    </row>
    <row r="25" spans="1:22" s="35" customFormat="1" ht="12.75">
      <c r="C25" s="53"/>
      <c r="I25" s="54"/>
      <c r="J25" s="54"/>
      <c r="K25" s="54"/>
      <c r="L25" s="54"/>
      <c r="M25" s="54"/>
      <c r="N25" s="54"/>
      <c r="O25" s="54"/>
      <c r="P25" s="54"/>
      <c r="Q25" s="54"/>
      <c r="R25" s="54"/>
      <c r="S25" s="54"/>
      <c r="T25" s="54"/>
      <c r="U25" s="54"/>
      <c r="V25" s="51"/>
    </row>
    <row r="26" spans="1:22" s="35" customFormat="1" ht="12.75">
      <c r="C26" s="53" t="s">
        <v>221</v>
      </c>
      <c r="I26" s="52">
        <v>0</v>
      </c>
      <c r="J26" s="52">
        <v>0</v>
      </c>
      <c r="K26" s="52">
        <v>0</v>
      </c>
      <c r="L26" s="52">
        <v>0</v>
      </c>
      <c r="M26" s="52">
        <v>0</v>
      </c>
      <c r="N26" s="52">
        <v>0</v>
      </c>
      <c r="O26" s="52">
        <v>0</v>
      </c>
      <c r="P26" s="52">
        <v>0</v>
      </c>
      <c r="Q26" s="52">
        <v>0</v>
      </c>
      <c r="R26" s="52">
        <v>0</v>
      </c>
      <c r="S26" s="52">
        <v>0</v>
      </c>
      <c r="T26" s="52">
        <v>0</v>
      </c>
      <c r="U26" s="52">
        <v>0</v>
      </c>
      <c r="V26" s="51" t="s">
        <v>222</v>
      </c>
    </row>
    <row r="27" spans="1:22" s="32" customFormat="1" ht="12.75" customHeight="1">
      <c r="C27" s="45"/>
      <c r="I27" s="49" t="s">
        <v>203</v>
      </c>
      <c r="J27" s="49" t="s">
        <v>203</v>
      </c>
      <c r="K27" s="49" t="s">
        <v>203</v>
      </c>
      <c r="L27" s="49" t="s">
        <v>203</v>
      </c>
      <c r="M27" s="49" t="s">
        <v>203</v>
      </c>
      <c r="N27" s="49" t="s">
        <v>203</v>
      </c>
      <c r="O27" s="49" t="s">
        <v>203</v>
      </c>
      <c r="P27" s="49" t="s">
        <v>203</v>
      </c>
      <c r="Q27" s="49" t="s">
        <v>203</v>
      </c>
      <c r="R27" s="49" t="s">
        <v>203</v>
      </c>
      <c r="S27" s="49" t="s">
        <v>203</v>
      </c>
      <c r="T27" s="49" t="s">
        <v>203</v>
      </c>
      <c r="U27" s="49" t="s">
        <v>203</v>
      </c>
      <c r="V27" s="33"/>
    </row>
    <row r="28" spans="1:22" s="32" customFormat="1" ht="12.75" customHeight="1">
      <c r="E28" s="50" t="s">
        <v>223</v>
      </c>
      <c r="F28" s="50"/>
      <c r="G28" s="50"/>
      <c r="I28" s="49"/>
      <c r="J28" s="49"/>
      <c r="K28" s="49"/>
      <c r="L28" s="49"/>
      <c r="M28" s="49"/>
      <c r="N28" s="49"/>
      <c r="O28" s="49"/>
      <c r="P28" s="49"/>
      <c r="Q28" s="49"/>
      <c r="R28" s="49"/>
      <c r="S28" s="49"/>
      <c r="T28" s="49"/>
      <c r="U28" s="49"/>
      <c r="V28" s="33"/>
    </row>
    <row r="29" spans="1:22" ht="12.75" customHeight="1">
      <c r="B29" s="47">
        <v>1</v>
      </c>
      <c r="C29" s="45"/>
      <c r="D29" s="44" t="s">
        <v>205</v>
      </c>
      <c r="E29" s="36" t="s">
        <v>206</v>
      </c>
      <c r="F29" s="36"/>
      <c r="G29" s="36"/>
      <c r="H29" s="47">
        <v>0</v>
      </c>
      <c r="I29" s="46">
        <f t="shared" ref="I29:P29" si="2">IF(I11&lt;&gt;0,I11,H29*SUM(1,I$24))</f>
        <v>242.5</v>
      </c>
      <c r="J29" s="46">
        <f t="shared" si="2"/>
        <v>249.5</v>
      </c>
      <c r="K29" s="46">
        <f t="shared" si="2"/>
        <v>255.7</v>
      </c>
      <c r="L29" s="46">
        <f t="shared" si="2"/>
        <v>258</v>
      </c>
      <c r="M29" s="46">
        <f t="shared" si="2"/>
        <v>261.39999999999998</v>
      </c>
      <c r="N29" s="46">
        <f t="shared" si="2"/>
        <v>270.60000000000002</v>
      </c>
      <c r="O29" s="46">
        <f t="shared" si="2"/>
        <v>279.7</v>
      </c>
      <c r="P29" s="46">
        <f t="shared" si="2"/>
        <v>288.2</v>
      </c>
      <c r="Q29" s="19"/>
      <c r="R29" s="19"/>
      <c r="S29" s="19"/>
      <c r="T29" s="19"/>
      <c r="U29" s="19"/>
    </row>
    <row r="30" spans="1:22" ht="12.75" customHeight="1">
      <c r="B30" s="47">
        <v>2</v>
      </c>
      <c r="C30" s="45"/>
      <c r="D30" s="44" t="s">
        <v>205</v>
      </c>
      <c r="E30" s="36" t="s">
        <v>207</v>
      </c>
      <c r="F30" s="36"/>
      <c r="G30" s="36"/>
      <c r="H30" s="47">
        <v>0</v>
      </c>
      <c r="I30" s="46">
        <f t="shared" ref="I30:P30" si="3">IF(I12&lt;&gt;0,I12,H30*SUM(1,I$24))</f>
        <v>242.4</v>
      </c>
      <c r="J30" s="46">
        <f t="shared" si="3"/>
        <v>250</v>
      </c>
      <c r="K30" s="46">
        <f t="shared" si="3"/>
        <v>255.9</v>
      </c>
      <c r="L30" s="46">
        <f t="shared" si="3"/>
        <v>258.5</v>
      </c>
      <c r="M30" s="46">
        <f t="shared" si="3"/>
        <v>262.10000000000002</v>
      </c>
      <c r="N30" s="46">
        <f t="shared" si="3"/>
        <v>271.7</v>
      </c>
      <c r="O30" s="46">
        <f t="shared" si="3"/>
        <v>280.7</v>
      </c>
      <c r="P30" s="46">
        <f t="shared" si="3"/>
        <v>289.2</v>
      </c>
      <c r="Q30" s="19"/>
      <c r="R30" s="19"/>
      <c r="S30" s="19"/>
      <c r="T30" s="19"/>
      <c r="U30" s="19"/>
    </row>
    <row r="31" spans="1:22" ht="12.75" customHeight="1">
      <c r="B31" s="47">
        <v>3</v>
      </c>
      <c r="C31" s="45"/>
      <c r="D31" s="44" t="s">
        <v>205</v>
      </c>
      <c r="E31" s="36" t="s">
        <v>208</v>
      </c>
      <c r="F31" s="36"/>
      <c r="G31" s="36"/>
      <c r="H31" s="47">
        <v>0</v>
      </c>
      <c r="I31" s="46">
        <f t="shared" ref="I31:P31" si="4">IF(I13&lt;&gt;0,I13,H31*SUM(1,I$24))</f>
        <v>241.8</v>
      </c>
      <c r="J31" s="46">
        <f t="shared" si="4"/>
        <v>249.7</v>
      </c>
      <c r="K31" s="46">
        <f t="shared" si="4"/>
        <v>256.3</v>
      </c>
      <c r="L31" s="46">
        <f t="shared" si="4"/>
        <v>258.89999999999998</v>
      </c>
      <c r="M31" s="46">
        <f t="shared" si="4"/>
        <v>263.10000000000002</v>
      </c>
      <c r="N31" s="46">
        <f t="shared" si="4"/>
        <v>272.3</v>
      </c>
      <c r="O31" s="46">
        <f t="shared" si="4"/>
        <v>281.5</v>
      </c>
      <c r="P31" s="46">
        <f t="shared" si="4"/>
        <v>289.60000000000002</v>
      </c>
      <c r="Q31" s="19"/>
      <c r="R31" s="19"/>
      <c r="S31" s="19"/>
      <c r="T31" s="19"/>
      <c r="U31" s="19"/>
    </row>
    <row r="32" spans="1:22" ht="12.75" customHeight="1">
      <c r="B32" s="47">
        <v>4</v>
      </c>
      <c r="C32" s="45"/>
      <c r="D32" s="44" t="s">
        <v>205</v>
      </c>
      <c r="E32" s="36" t="s">
        <v>209</v>
      </c>
      <c r="F32" s="36"/>
      <c r="G32" s="36"/>
      <c r="H32" s="47">
        <v>0</v>
      </c>
      <c r="I32" s="46">
        <f t="shared" ref="I32:P32" si="5">IF(I14&lt;&gt;0,I14,H32*SUM(1,I$24))</f>
        <v>242.1</v>
      </c>
      <c r="J32" s="46">
        <f t="shared" si="5"/>
        <v>249.7</v>
      </c>
      <c r="K32" s="46">
        <f t="shared" si="5"/>
        <v>256</v>
      </c>
      <c r="L32" s="46">
        <f t="shared" si="5"/>
        <v>258.60000000000002</v>
      </c>
      <c r="M32" s="46">
        <f t="shared" si="5"/>
        <v>263.39999999999998</v>
      </c>
      <c r="N32" s="46">
        <f t="shared" si="5"/>
        <v>272.89999999999998</v>
      </c>
      <c r="O32" s="46">
        <f t="shared" si="5"/>
        <v>281.7</v>
      </c>
      <c r="P32" s="46">
        <f t="shared" si="5"/>
        <v>289.5</v>
      </c>
      <c r="Q32" s="19"/>
      <c r="R32" s="19"/>
      <c r="S32" s="19"/>
      <c r="T32" s="19"/>
      <c r="U32" s="19"/>
    </row>
    <row r="33" spans="2:22" ht="12.75" customHeight="1">
      <c r="B33" s="47">
        <v>5</v>
      </c>
      <c r="C33" s="45"/>
      <c r="D33" s="44" t="s">
        <v>205</v>
      </c>
      <c r="E33" s="36" t="s">
        <v>210</v>
      </c>
      <c r="F33" s="36"/>
      <c r="G33" s="36"/>
      <c r="H33" s="47">
        <v>0</v>
      </c>
      <c r="I33" s="46">
        <f t="shared" ref="I33:P33" si="6">IF(I15&lt;&gt;0,I15,H33*SUM(1,I$24))</f>
        <v>243</v>
      </c>
      <c r="J33" s="46">
        <f t="shared" si="6"/>
        <v>251</v>
      </c>
      <c r="K33" s="46">
        <f t="shared" si="6"/>
        <v>257</v>
      </c>
      <c r="L33" s="46">
        <f t="shared" si="6"/>
        <v>259.8</v>
      </c>
      <c r="M33" s="46">
        <f t="shared" si="6"/>
        <v>264.39999999999998</v>
      </c>
      <c r="N33" s="46">
        <f t="shared" si="6"/>
        <v>274.7</v>
      </c>
      <c r="O33" s="46">
        <f t="shared" si="6"/>
        <v>284.2</v>
      </c>
      <c r="P33" s="46">
        <f t="shared" si="6"/>
        <v>291.7</v>
      </c>
      <c r="Q33" s="19"/>
      <c r="R33" s="19"/>
      <c r="S33" s="19"/>
      <c r="T33" s="19"/>
      <c r="U33" s="19"/>
    </row>
    <row r="34" spans="2:22" ht="12.75" customHeight="1">
      <c r="B34" s="47">
        <v>6</v>
      </c>
      <c r="C34" s="45"/>
      <c r="D34" s="44" t="s">
        <v>205</v>
      </c>
      <c r="E34" s="36" t="s">
        <v>211</v>
      </c>
      <c r="F34" s="36"/>
      <c r="G34" s="36"/>
      <c r="H34" s="47">
        <v>0</v>
      </c>
      <c r="I34" s="46">
        <f t="shared" ref="I34:P34" si="7">IF(I16&lt;&gt;0,I16,H34*SUM(1,I$24))</f>
        <v>244.2</v>
      </c>
      <c r="J34" s="46">
        <f t="shared" si="7"/>
        <v>251.9</v>
      </c>
      <c r="K34" s="46">
        <f t="shared" si="7"/>
        <v>257.60000000000002</v>
      </c>
      <c r="L34" s="46">
        <f t="shared" si="7"/>
        <v>259.60000000000002</v>
      </c>
      <c r="M34" s="46">
        <f t="shared" si="7"/>
        <v>264.89999999999998</v>
      </c>
      <c r="N34" s="46">
        <f t="shared" si="7"/>
        <v>275.10000000000002</v>
      </c>
      <c r="O34" s="46">
        <f t="shared" si="7"/>
        <v>284.10000000000002</v>
      </c>
      <c r="P34" s="46">
        <f t="shared" si="7"/>
        <v>291</v>
      </c>
      <c r="Q34" s="19"/>
      <c r="R34" s="19"/>
      <c r="S34" s="19"/>
      <c r="T34" s="19"/>
      <c r="U34" s="19"/>
    </row>
    <row r="35" spans="2:22" ht="12.75" customHeight="1">
      <c r="B35" s="47">
        <v>7</v>
      </c>
      <c r="C35" s="45"/>
      <c r="D35" s="44" t="s">
        <v>205</v>
      </c>
      <c r="E35" s="36" t="s">
        <v>212</v>
      </c>
      <c r="F35" s="36"/>
      <c r="G35" s="36"/>
      <c r="H35" s="47">
        <v>0</v>
      </c>
      <c r="I35" s="46">
        <f t="shared" ref="I35:P35" si="8">IF(I17&lt;&gt;0,I17,H35*SUM(1,I$24))</f>
        <v>245.6</v>
      </c>
      <c r="J35" s="46">
        <f t="shared" si="8"/>
        <v>251.9</v>
      </c>
      <c r="K35" s="46">
        <f t="shared" si="8"/>
        <v>257.7</v>
      </c>
      <c r="L35" s="46">
        <f t="shared" si="8"/>
        <v>259.5</v>
      </c>
      <c r="M35" s="46">
        <f t="shared" si="8"/>
        <v>264.8</v>
      </c>
      <c r="N35" s="46">
        <f t="shared" si="8"/>
        <v>275.3</v>
      </c>
      <c r="O35" s="46">
        <f t="shared" si="8"/>
        <v>284.5</v>
      </c>
      <c r="P35" s="46">
        <f t="shared" si="8"/>
        <v>290.39999999999998</v>
      </c>
      <c r="Q35" s="19"/>
      <c r="R35" s="19"/>
      <c r="S35" s="19"/>
      <c r="T35" s="19"/>
      <c r="U35" s="19"/>
    </row>
    <row r="36" spans="2:22" ht="12.75" customHeight="1">
      <c r="B36" s="47">
        <v>8</v>
      </c>
      <c r="C36" s="45"/>
      <c r="D36" s="44" t="s">
        <v>205</v>
      </c>
      <c r="E36" s="36" t="s">
        <v>213</v>
      </c>
      <c r="F36" s="36"/>
      <c r="G36" s="36"/>
      <c r="H36" s="48">
        <f>H18</f>
        <v>238.5</v>
      </c>
      <c r="I36" s="46">
        <f t="shared" ref="I36:P36" si="9">IF(I18&lt;&gt;0,I18,H36*SUM(1,I$24))</f>
        <v>245.6</v>
      </c>
      <c r="J36" s="46">
        <f t="shared" si="9"/>
        <v>252.1</v>
      </c>
      <c r="K36" s="46">
        <f t="shared" si="9"/>
        <v>257.10000000000002</v>
      </c>
      <c r="L36" s="46">
        <f t="shared" si="9"/>
        <v>259.8</v>
      </c>
      <c r="M36" s="46">
        <f t="shared" si="9"/>
        <v>265.5</v>
      </c>
      <c r="N36" s="46">
        <f t="shared" si="9"/>
        <v>275.8</v>
      </c>
      <c r="O36" s="46">
        <f t="shared" si="9"/>
        <v>284.60000000000002</v>
      </c>
      <c r="P36" s="46">
        <f t="shared" si="9"/>
        <v>291</v>
      </c>
      <c r="Q36" s="19"/>
      <c r="R36" s="19"/>
      <c r="S36" s="19"/>
      <c r="T36" s="19"/>
      <c r="U36" s="19"/>
    </row>
    <row r="37" spans="2:22" ht="12.75" customHeight="1">
      <c r="B37" s="47">
        <v>9</v>
      </c>
      <c r="C37" s="45"/>
      <c r="D37" s="44" t="s">
        <v>205</v>
      </c>
      <c r="E37" s="36" t="s">
        <v>214</v>
      </c>
      <c r="F37" s="36"/>
      <c r="G37" s="36"/>
      <c r="H37" s="47">
        <v>0</v>
      </c>
      <c r="I37" s="46">
        <f t="shared" ref="I37:P37" si="10">IF(I19&lt;&gt;0,I19,H37*SUM(1,I$24))</f>
        <v>246.8</v>
      </c>
      <c r="J37" s="46">
        <f t="shared" si="10"/>
        <v>253.4</v>
      </c>
      <c r="K37" s="46">
        <f t="shared" si="10"/>
        <v>257.5</v>
      </c>
      <c r="L37" s="46">
        <f t="shared" si="10"/>
        <v>260.60000000000002</v>
      </c>
      <c r="M37" s="46">
        <f t="shared" si="10"/>
        <v>267.10000000000002</v>
      </c>
      <c r="N37" s="46">
        <f t="shared" si="10"/>
        <v>278.10000000000002</v>
      </c>
      <c r="O37" s="46">
        <f t="shared" si="10"/>
        <v>285.60000000000002</v>
      </c>
      <c r="P37" s="46">
        <f t="shared" si="10"/>
        <v>291.89999999999998</v>
      </c>
      <c r="Q37" s="19"/>
      <c r="R37" s="19"/>
      <c r="S37" s="19"/>
      <c r="T37" s="19"/>
      <c r="U37" s="19"/>
    </row>
    <row r="38" spans="2:22" ht="12.75" customHeight="1">
      <c r="B38" s="47">
        <v>10</v>
      </c>
      <c r="C38" s="45"/>
      <c r="D38" s="44" t="s">
        <v>205</v>
      </c>
      <c r="E38" s="36" t="s">
        <v>215</v>
      </c>
      <c r="F38" s="36"/>
      <c r="G38" s="36"/>
      <c r="H38" s="47">
        <v>0</v>
      </c>
      <c r="I38" s="46">
        <f t="shared" ref="I38:P38" si="11">IF(I20&lt;&gt;0,I20,H38*SUM(1,I$24))</f>
        <v>245.8</v>
      </c>
      <c r="J38" s="46">
        <f t="shared" si="11"/>
        <v>252.6</v>
      </c>
      <c r="K38" s="46">
        <f t="shared" si="11"/>
        <v>255.4</v>
      </c>
      <c r="L38" s="46">
        <f t="shared" si="11"/>
        <v>258.8</v>
      </c>
      <c r="M38" s="46">
        <f t="shared" si="11"/>
        <v>265.5</v>
      </c>
      <c r="N38" s="46">
        <f t="shared" si="11"/>
        <v>276</v>
      </c>
      <c r="O38" s="46">
        <f t="shared" si="11"/>
        <v>283</v>
      </c>
      <c r="P38" s="46">
        <f t="shared" si="11"/>
        <v>290.60000000000002</v>
      </c>
      <c r="Q38" s="19"/>
      <c r="R38" s="19"/>
      <c r="S38" s="19"/>
      <c r="T38" s="19"/>
      <c r="U38" s="19"/>
    </row>
    <row r="39" spans="2:22" ht="12.75" customHeight="1">
      <c r="B39" s="47">
        <v>11</v>
      </c>
      <c r="C39" s="45"/>
      <c r="D39" s="44" t="s">
        <v>205</v>
      </c>
      <c r="E39" s="36" t="s">
        <v>216</v>
      </c>
      <c r="F39" s="36"/>
      <c r="G39" s="36"/>
      <c r="H39" s="47">
        <v>0</v>
      </c>
      <c r="I39" s="46">
        <f t="shared" ref="I39:P39" si="12">IF(I21&lt;&gt;0,I21,H39*SUM(1,I$24))</f>
        <v>247.6</v>
      </c>
      <c r="J39" s="46">
        <f t="shared" si="12"/>
        <v>254.2</v>
      </c>
      <c r="K39" s="46">
        <f t="shared" si="12"/>
        <v>256.7</v>
      </c>
      <c r="L39" s="46">
        <f t="shared" si="12"/>
        <v>260</v>
      </c>
      <c r="M39" s="46">
        <f t="shared" si="12"/>
        <v>268.39999999999998</v>
      </c>
      <c r="N39" s="46">
        <f t="shared" si="12"/>
        <v>278.10000000000002</v>
      </c>
      <c r="O39" s="46">
        <f t="shared" si="12"/>
        <v>285</v>
      </c>
      <c r="P39" s="46">
        <f t="shared" si="12"/>
        <v>292</v>
      </c>
      <c r="Q39" s="19"/>
      <c r="R39" s="19"/>
      <c r="S39" s="19"/>
      <c r="T39" s="19"/>
      <c r="U39" s="19"/>
    </row>
    <row r="40" spans="2:22" ht="12.75" customHeight="1">
      <c r="B40" s="47">
        <v>12</v>
      </c>
      <c r="C40" s="45"/>
      <c r="D40" s="44" t="s">
        <v>205</v>
      </c>
      <c r="E40" s="36" t="s">
        <v>218</v>
      </c>
      <c r="F40" s="36"/>
      <c r="G40" s="36"/>
      <c r="H40" s="47">
        <v>0</v>
      </c>
      <c r="I40" s="46">
        <f t="shared" ref="I40:P40" si="13">IF(I22&lt;&gt;0,I22,H40*SUM(1,I$24))</f>
        <v>248.7</v>
      </c>
      <c r="J40" s="46">
        <f t="shared" si="13"/>
        <v>254.8</v>
      </c>
      <c r="K40" s="46">
        <f t="shared" si="13"/>
        <v>257.10000000000002</v>
      </c>
      <c r="L40" s="46">
        <f t="shared" si="13"/>
        <v>261.10000000000002</v>
      </c>
      <c r="M40" s="46">
        <f t="shared" si="13"/>
        <v>269.3</v>
      </c>
      <c r="N40" s="46">
        <f t="shared" si="13"/>
        <v>278.3</v>
      </c>
      <c r="O40" s="46">
        <f t="shared" si="13"/>
        <v>285.10000000000002</v>
      </c>
      <c r="P40" s="46">
        <f t="shared" si="13"/>
        <v>292.60000000000002</v>
      </c>
      <c r="Q40" s="19"/>
      <c r="R40" s="19"/>
      <c r="S40" s="19"/>
      <c r="T40" s="19"/>
      <c r="U40" s="19"/>
    </row>
    <row r="41" spans="2:22" ht="12.75" customHeight="1">
      <c r="B41" s="45"/>
      <c r="C41" s="45"/>
      <c r="D41" s="44" t="s">
        <v>205</v>
      </c>
      <c r="E41" s="36" t="s">
        <v>224</v>
      </c>
      <c r="F41" s="36"/>
      <c r="G41" s="36"/>
      <c r="I41" s="43">
        <f t="shared" ref="I41:P41" si="14">IF(SUM(I29:I40)=0,0,AVERAGE(I29:I40))</f>
        <v>244.67499999999998</v>
      </c>
      <c r="J41" s="42">
        <f t="shared" si="14"/>
        <v>251.73333333333335</v>
      </c>
      <c r="K41" s="42">
        <f t="shared" si="14"/>
        <v>256.66666666666669</v>
      </c>
      <c r="L41" s="43">
        <f t="shared" si="14"/>
        <v>259.43333333333334</v>
      </c>
      <c r="M41" s="42">
        <f t="shared" si="14"/>
        <v>264.99166666666673</v>
      </c>
      <c r="N41" s="42">
        <f t="shared" si="14"/>
        <v>274.90833333333336</v>
      </c>
      <c r="O41" s="42">
        <f t="shared" si="14"/>
        <v>283.30833333333334</v>
      </c>
      <c r="P41" s="42">
        <f t="shared" si="14"/>
        <v>290.64166666666665</v>
      </c>
      <c r="Q41" s="19"/>
      <c r="R41" s="19"/>
      <c r="S41" s="19"/>
      <c r="T41" s="19"/>
      <c r="U41" s="19"/>
    </row>
    <row r="42" spans="2:22" s="32" customFormat="1" ht="12.75" customHeight="1">
      <c r="V42" s="33"/>
    </row>
    <row r="43" spans="2:22" s="32" customFormat="1" ht="12.75" customHeight="1">
      <c r="E43" s="41"/>
      <c r="F43" s="41"/>
      <c r="G43" s="41"/>
      <c r="V43" s="33"/>
    </row>
    <row r="44" spans="2:22" s="32" customFormat="1" ht="12.75" customHeight="1">
      <c r="D44" s="35"/>
      <c r="E44" s="39"/>
      <c r="F44" s="39"/>
      <c r="G44" s="39"/>
      <c r="I44" s="99"/>
      <c r="J44" s="99"/>
      <c r="K44" s="99"/>
      <c r="L44" s="99"/>
      <c r="M44" s="99"/>
      <c r="N44" s="99"/>
      <c r="O44" s="99"/>
      <c r="P44" s="99"/>
      <c r="Q44" s="99"/>
      <c r="R44" s="99"/>
      <c r="S44" s="99"/>
      <c r="T44" s="99"/>
      <c r="U44" s="99"/>
      <c r="V44" s="33"/>
    </row>
    <row r="45" spans="2:22" s="32" customFormat="1" ht="12.75" customHeight="1">
      <c r="C45" s="37"/>
      <c r="D45" s="35"/>
      <c r="E45" s="36"/>
      <c r="F45" s="36"/>
      <c r="G45" s="36"/>
      <c r="I45" s="34"/>
      <c r="J45" s="34"/>
      <c r="K45" s="34"/>
      <c r="L45" s="34"/>
      <c r="M45" s="34"/>
      <c r="N45" s="34"/>
      <c r="O45" s="34"/>
      <c r="P45" s="34"/>
      <c r="Q45" s="34"/>
      <c r="R45" s="34"/>
      <c r="S45" s="34"/>
      <c r="T45" s="34"/>
      <c r="U45" s="34"/>
      <c r="V45" s="33"/>
    </row>
    <row r="46" spans="2:22" s="32" customFormat="1" ht="12.75" customHeight="1">
      <c r="C46" s="37"/>
      <c r="D46" s="35"/>
      <c r="E46" s="36"/>
      <c r="F46" s="36"/>
      <c r="G46" s="36"/>
      <c r="I46" s="34"/>
      <c r="J46" s="34"/>
      <c r="K46" s="34"/>
      <c r="L46" s="34"/>
      <c r="M46" s="34"/>
      <c r="N46" s="34"/>
      <c r="O46" s="34"/>
      <c r="P46" s="34"/>
      <c r="Q46" s="34"/>
      <c r="R46" s="34"/>
      <c r="S46" s="34"/>
      <c r="T46" s="34"/>
      <c r="U46" s="34"/>
      <c r="V46" s="33"/>
    </row>
    <row r="47" spans="2:22" s="32" customFormat="1" ht="12.75" customHeight="1">
      <c r="E47" s="41" t="s">
        <v>225</v>
      </c>
      <c r="F47" s="40"/>
      <c r="G47" s="40"/>
    </row>
    <row r="48" spans="2:22" s="32" customFormat="1" ht="12.75" customHeight="1">
      <c r="D48" s="35" t="s">
        <v>20</v>
      </c>
      <c r="E48" s="39" t="s">
        <v>226</v>
      </c>
      <c r="F48" s="39"/>
      <c r="G48" s="39"/>
      <c r="I48" s="38"/>
      <c r="J48" s="38"/>
      <c r="K48" s="38"/>
      <c r="L48" s="38"/>
      <c r="M48" s="38"/>
      <c r="N48" s="38"/>
      <c r="O48" s="38"/>
      <c r="P48" s="38"/>
      <c r="Q48" s="38"/>
      <c r="R48" s="19"/>
      <c r="S48" s="19"/>
      <c r="T48" s="19"/>
      <c r="U48" s="19"/>
      <c r="V48" s="33" t="s">
        <v>227</v>
      </c>
    </row>
    <row r="49" spans="1:22" s="32" customFormat="1" ht="12.75" customHeight="1">
      <c r="D49" s="35" t="s">
        <v>219</v>
      </c>
      <c r="E49" s="36" t="s">
        <v>228</v>
      </c>
      <c r="F49" s="39"/>
      <c r="G49" s="39"/>
      <c r="I49" s="34">
        <f t="shared" ref="I49:Q49" si="15">IF(Indexation.November.Actual.Override&lt;&gt;"",Indexation.November.Actual.Override,IF($H$36=0,0,H36/$H$36))</f>
        <v>1</v>
      </c>
      <c r="J49" s="34">
        <f t="shared" si="15"/>
        <v>1.0297693920335429</v>
      </c>
      <c r="K49" s="34">
        <f t="shared" si="15"/>
        <v>1.0570230607966458</v>
      </c>
      <c r="L49" s="34">
        <f t="shared" si="15"/>
        <v>1.077987421383648</v>
      </c>
      <c r="M49" s="34">
        <f t="shared" si="15"/>
        <v>1.0893081761006289</v>
      </c>
      <c r="N49" s="34">
        <f t="shared" si="15"/>
        <v>1.1132075471698113</v>
      </c>
      <c r="O49" s="34">
        <f t="shared" si="15"/>
        <v>1.1563941299790357</v>
      </c>
      <c r="P49" s="34">
        <f t="shared" si="15"/>
        <v>1.1932914046121594</v>
      </c>
      <c r="Q49" s="34">
        <f t="shared" si="15"/>
        <v>1.220125786163522</v>
      </c>
      <c r="R49" s="19"/>
      <c r="S49" s="19"/>
      <c r="T49" s="19"/>
      <c r="U49" s="19"/>
      <c r="V49" s="33" t="s">
        <v>229</v>
      </c>
    </row>
    <row r="50" spans="1:22" ht="12.75" customHeight="1">
      <c r="A50" s="32"/>
      <c r="B50" s="32"/>
      <c r="C50" s="37"/>
      <c r="D50" s="35"/>
      <c r="E50" s="36"/>
      <c r="F50" s="36"/>
      <c r="G50" s="36"/>
      <c r="H50" s="32"/>
      <c r="I50" s="34"/>
      <c r="J50" s="34"/>
      <c r="K50" s="34"/>
      <c r="L50" s="34"/>
      <c r="M50" s="34"/>
      <c r="N50" s="34"/>
      <c r="O50" s="34"/>
      <c r="P50" s="34"/>
      <c r="Q50" s="34"/>
      <c r="R50" s="34"/>
      <c r="S50" s="34"/>
      <c r="T50" s="34"/>
      <c r="U50" s="34"/>
      <c r="V50" s="33"/>
    </row>
    <row r="51" spans="1:22" ht="12.75" customHeight="1">
      <c r="A51" s="32"/>
      <c r="B51" s="32"/>
      <c r="C51" s="32"/>
      <c r="D51" s="35" t="s">
        <v>219</v>
      </c>
      <c r="E51" s="41" t="s">
        <v>230</v>
      </c>
      <c r="F51" s="36"/>
      <c r="G51" s="36"/>
      <c r="H51" s="32"/>
      <c r="I51" s="195"/>
      <c r="J51" s="195">
        <f t="shared" ref="J51:Q51" si="16">IF(Indexation.November.Actual.Override&lt;&gt;"",IF(I48=0,0,J48/I48),IF(H36=0,0,I36/H36))</f>
        <v>1.0297693920335429</v>
      </c>
      <c r="K51" s="195">
        <f t="shared" si="16"/>
        <v>1.0264657980456027</v>
      </c>
      <c r="L51" s="195">
        <f t="shared" si="16"/>
        <v>1.0198333994446649</v>
      </c>
      <c r="M51" s="195">
        <f t="shared" si="16"/>
        <v>1.0105017502917153</v>
      </c>
      <c r="N51" s="195">
        <f t="shared" si="16"/>
        <v>1.0219399538106235</v>
      </c>
      <c r="O51" s="195">
        <f t="shared" si="16"/>
        <v>1.0387947269303202</v>
      </c>
      <c r="P51" s="195">
        <f t="shared" si="16"/>
        <v>1.0319071791153009</v>
      </c>
      <c r="Q51" s="195">
        <f t="shared" si="16"/>
        <v>1.0224877020379479</v>
      </c>
      <c r="R51" s="74"/>
      <c r="S51" s="74"/>
      <c r="T51" s="74"/>
      <c r="U51" s="74"/>
      <c r="V51" s="33" t="s">
        <v>231</v>
      </c>
    </row>
    <row r="52" spans="1:22" s="32" customFormat="1" ht="12.75" customHeight="1">
      <c r="E52" s="40"/>
      <c r="F52" s="40"/>
      <c r="G52" s="40"/>
    </row>
    <row r="53" spans="1:22" s="32" customFormat="1" ht="12.75" customHeight="1">
      <c r="E53" s="40" t="s">
        <v>232</v>
      </c>
      <c r="F53" s="40"/>
      <c r="G53" s="40"/>
    </row>
    <row r="54" spans="1:22" ht="12.75" customHeight="1">
      <c r="A54" s="32" t="s">
        <v>233</v>
      </c>
      <c r="B54" s="32"/>
      <c r="C54" s="37"/>
      <c r="D54" s="35" t="s">
        <v>135</v>
      </c>
      <c r="E54" s="36" t="s">
        <v>234</v>
      </c>
      <c r="F54" s="36"/>
      <c r="G54" s="36"/>
      <c r="H54" s="32"/>
      <c r="I54" s="34">
        <f>J$51 - 1</f>
        <v>2.9769392033542896E-2</v>
      </c>
      <c r="J54" s="34">
        <f t="shared" ref="J54:P54" si="17">K$51 - 1</f>
        <v>2.6465798045602673E-2</v>
      </c>
      <c r="K54" s="34">
        <f t="shared" si="17"/>
        <v>1.983339944466489E-2</v>
      </c>
      <c r="L54" s="34">
        <f t="shared" si="17"/>
        <v>1.0501750291715295E-2</v>
      </c>
      <c r="M54" s="34">
        <f t="shared" si="17"/>
        <v>2.1939953810623525E-2</v>
      </c>
      <c r="N54" s="34">
        <f t="shared" si="17"/>
        <v>3.8794726930320156E-2</v>
      </c>
      <c r="O54" s="34">
        <f t="shared" si="17"/>
        <v>3.1907179115300943E-2</v>
      </c>
      <c r="P54" s="34">
        <f t="shared" si="17"/>
        <v>2.2487702037947921E-2</v>
      </c>
      <c r="Q54" s="19"/>
      <c r="R54" s="19"/>
      <c r="S54" s="19"/>
      <c r="T54" s="19"/>
      <c r="U54" s="19"/>
      <c r="V54" s="33"/>
    </row>
    <row r="55" spans="1:22" s="32" customFormat="1" ht="12.75" customHeight="1">
      <c r="D55" s="35"/>
      <c r="E55" s="39"/>
      <c r="F55" s="39"/>
      <c r="G55" s="39"/>
      <c r="I55" s="99"/>
      <c r="J55" s="99"/>
      <c r="K55" s="99"/>
      <c r="L55" s="99"/>
      <c r="M55" s="99"/>
      <c r="N55" s="99"/>
      <c r="O55" s="99"/>
      <c r="P55" s="99"/>
      <c r="Q55" s="99"/>
      <c r="R55" s="99"/>
      <c r="S55" s="99"/>
      <c r="T55" s="99"/>
      <c r="U55" s="99"/>
      <c r="V55" s="33"/>
    </row>
    <row r="56" spans="1:22" s="32" customFormat="1" ht="12.75" customHeight="1">
      <c r="C56" s="37"/>
      <c r="D56" s="35"/>
      <c r="E56" s="36"/>
      <c r="F56" s="36"/>
      <c r="G56" s="36"/>
      <c r="I56" s="34"/>
      <c r="J56" s="34"/>
      <c r="K56" s="34"/>
      <c r="L56" s="34"/>
      <c r="M56" s="34"/>
      <c r="N56" s="34"/>
      <c r="O56" s="34"/>
      <c r="P56" s="34"/>
      <c r="Q56" s="34"/>
      <c r="R56" s="34"/>
      <c r="S56" s="34"/>
      <c r="T56" s="34"/>
      <c r="U56" s="34"/>
      <c r="V56" s="33"/>
    </row>
    <row r="57" spans="1:22" s="32" customFormat="1" ht="12.75" customHeight="1">
      <c r="C57" s="37"/>
      <c r="D57" s="35"/>
      <c r="E57" s="36"/>
      <c r="F57" s="36"/>
      <c r="G57" s="36"/>
      <c r="I57" s="34"/>
      <c r="J57" s="34"/>
      <c r="K57" s="34"/>
      <c r="L57" s="34"/>
      <c r="M57" s="34"/>
      <c r="N57" s="34"/>
      <c r="O57" s="34"/>
      <c r="P57" s="34"/>
      <c r="Q57" s="34"/>
      <c r="R57" s="34"/>
      <c r="S57" s="34"/>
      <c r="T57" s="34"/>
      <c r="U57" s="34"/>
      <c r="V57" s="33"/>
    </row>
    <row r="58" spans="1:22" s="32" customFormat="1" ht="12.75" customHeight="1">
      <c r="C58" s="100"/>
      <c r="D58" s="35"/>
      <c r="E58" s="101"/>
      <c r="F58" s="101"/>
      <c r="G58" s="101"/>
      <c r="I58" s="34"/>
      <c r="J58" s="34"/>
      <c r="K58" s="34"/>
      <c r="L58" s="34"/>
      <c r="M58" s="34"/>
      <c r="N58" s="34"/>
      <c r="O58" s="34"/>
      <c r="P58" s="34"/>
      <c r="Q58" s="34"/>
      <c r="R58" s="34"/>
      <c r="S58" s="34"/>
      <c r="T58" s="34"/>
      <c r="U58" s="34"/>
      <c r="V58" s="33"/>
    </row>
    <row r="59" spans="1:22" ht="12.75" customHeight="1" thickBot="1"/>
    <row r="60" spans="1:22" ht="12.75" customHeight="1" thickBot="1">
      <c r="A60" s="31" t="s">
        <v>200</v>
      </c>
      <c r="B60" s="30"/>
      <c r="C60" s="30"/>
      <c r="D60" s="30"/>
      <c r="E60" s="30"/>
      <c r="F60" s="30"/>
      <c r="G60" s="30"/>
      <c r="H60" s="30"/>
      <c r="I60" s="30"/>
      <c r="J60" s="30"/>
      <c r="K60" s="30"/>
      <c r="L60" s="30"/>
      <c r="M60" s="30"/>
      <c r="N60" s="30"/>
      <c r="O60" s="30"/>
      <c r="P60" s="30"/>
      <c r="Q60" s="30"/>
      <c r="R60" s="30"/>
      <c r="S60" s="30"/>
      <c r="T60" s="30"/>
      <c r="U60" s="30"/>
      <c r="V60" s="29"/>
    </row>
    <row r="61" spans="1:22" ht="12.75" customHeight="1"/>
    <row r="62" spans="1:22" ht="12.75" hidden="1" customHeight="1"/>
    <row r="63" spans="1:22" ht="12.75" hidden="1" customHeight="1"/>
    <row r="64" spans="1:22" ht="12.75" hidden="1" customHeight="1"/>
    <row r="65" ht="12.75" hidden="1" customHeight="1"/>
  </sheetData>
  <dataConsolidate/>
  <conditionalFormatting sqref="I26:U26">
    <cfRule type="cellIs" dxfId="7" priority="1" stopIfTrue="1" operator="equal">
      <formula>0</formula>
    </cfRule>
    <cfRule type="cellIs" dxfId="6" priority="2" stopIfTrue="1" operator="not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SharedWithUsers xmlns="11354919-975d-48ee-8859-4dc7ad3be72c">
      <UserInfo>
        <DisplayName>Laura Masters</DisplayName>
        <AccountId>118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Document" ma:contentTypeID="0x01010047613DDF40014746ADC995AA628AE8FC" ma:contentTypeVersion="4" ma:contentTypeDescription="Create a new document." ma:contentTypeScope="" ma:versionID="0c0fe33faebef14bace01916c4041eb7">
  <xsd:schema xmlns:xsd="http://www.w3.org/2001/XMLSchema" xmlns:xs="http://www.w3.org/2001/XMLSchema" xmlns:p="http://schemas.microsoft.com/office/2006/metadata/properties" xmlns:ns2="7041854e-4853-44f9-9e63-23b7acad5461" xmlns:ns3="778d64b4-dbbf-4b11-9ad4-186574c9c62b" xmlns:ns4="11354919-975d-48ee-8859-4dc7ad3be72c" targetNamespace="http://schemas.microsoft.com/office/2006/metadata/properties" ma:root="true" ma:fieldsID="86e99869f7f8c35188b8da8b6fd2ff44" ns2:_="" ns3:_="" ns4:_="">
    <xsd:import namespace="7041854e-4853-44f9-9e63-23b7acad5461"/>
    <xsd:import namespace="778d64b4-dbbf-4b11-9ad4-186574c9c62b"/>
    <xsd:import namespace="11354919-975d-48ee-8859-4dc7ad3be72c"/>
    <xsd:element name="properties">
      <xsd:complexType>
        <xsd:sequence>
          <xsd:element name="documentManagement">
            <xsd:complexType>
              <xsd:all>
                <xsd:element ref="ns2:Follow-up" minOccurs="0"/>
                <xsd:element ref="ns3:MediaServiceMetadata" minOccurs="0"/>
                <xsd:element ref="ns3:MediaServiceFastMetadata"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78d64b4-dbbf-4b11-9ad4-186574c9c62b"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B82369-497D-47D8-9312-ADC65EA9487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041854e-4853-44f9-9e63-23b7acad5461"/>
    <ds:schemaRef ds:uri="http://purl.org/dc/terms/"/>
    <ds:schemaRef ds:uri="11354919-975d-48ee-8859-4dc7ad3be72c"/>
    <ds:schemaRef ds:uri="778d64b4-dbbf-4b11-9ad4-186574c9c62b"/>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14A3EA6-99A4-43E6-95FD-2245F23146BC}">
  <ds:schemaRefs>
    <ds:schemaRef ds:uri="http://schemas.microsoft.com/sharepoint/v3/contenttype/forms"/>
  </ds:schemaRefs>
</ds:datastoreItem>
</file>

<file path=customXml/itemProps3.xml><?xml version="1.0" encoding="utf-8"?>
<ds:datastoreItem xmlns:ds="http://schemas.openxmlformats.org/officeDocument/2006/customXml" ds:itemID="{689E45C5-7BA1-4625-AD8A-5DBE7E266FC8}">
  <ds:schemaRefs>
    <ds:schemaRef ds:uri="http://schemas.microsoft.com/office/2006/metadata/customXsn"/>
  </ds:schemaRefs>
</ds:datastoreItem>
</file>

<file path=customXml/itemProps4.xml><?xml version="1.0" encoding="utf-8"?>
<ds:datastoreItem xmlns:ds="http://schemas.openxmlformats.org/officeDocument/2006/customXml" ds:itemID="{96ED85B1-D73F-47C3-8078-8DC58FB8DC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778d64b4-dbbf-4b11-9ad4-186574c9c62b"/>
    <ds:schemaRef ds:uri="11354919-975d-48ee-8859-4dc7ad3be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55</vt:i4>
      </vt:variant>
    </vt:vector>
  </HeadingPairs>
  <TitlesOfParts>
    <vt:vector size="71" baseType="lpstr">
      <vt:lpstr>F_Inputs</vt:lpstr>
      <vt:lpstr>InpOverride</vt:lpstr>
      <vt:lpstr>InpActive</vt:lpstr>
      <vt:lpstr>F_Outputs</vt:lpstr>
      <vt:lpstr>Change Log</vt:lpstr>
      <vt:lpstr>Inputs &gt;</vt:lpstr>
      <vt:lpstr>Data</vt:lpstr>
      <vt:lpstr>RPI</vt:lpstr>
      <vt:lpstr>Calcs &gt;</vt:lpstr>
      <vt:lpstr>WRFIM - Water</vt:lpstr>
      <vt:lpstr>WRFIM - Waste</vt:lpstr>
      <vt:lpstr>WRFIM - Dmmy</vt:lpstr>
      <vt:lpstr>Output &gt;</vt:lpstr>
      <vt:lpstr>WFRIM adjustments</vt:lpstr>
      <vt:lpstr>Other &gt;</vt:lpstr>
      <vt:lpstr>Timeline</vt:lpstr>
      <vt:lpstr>Additional.Analysis</vt:lpstr>
      <vt:lpstr>'WRFIM - Dmmy'!Adj.AllRev.Dmmy</vt:lpstr>
      <vt:lpstr>Adj.AllRev.Waste</vt:lpstr>
      <vt:lpstr>Adj.AllRev.Water</vt:lpstr>
      <vt:lpstr>AllRev.Dmmy</vt:lpstr>
      <vt:lpstr>'WRFIM - Dmmy'!AllRev.Outturn.Dmmy</vt:lpstr>
      <vt:lpstr>AllRev.Outturn.Dmmy.Revised</vt:lpstr>
      <vt:lpstr>AllRev.Outturn.Waste</vt:lpstr>
      <vt:lpstr>AllRev.Outturn.Waste.Revised</vt:lpstr>
      <vt:lpstr>AllRev.Outturn.Water</vt:lpstr>
      <vt:lpstr>AllRev.Outturn.Water.Revised</vt:lpstr>
      <vt:lpstr>AllRev.Waste</vt:lpstr>
      <vt:lpstr>AllRev.Water</vt:lpstr>
      <vt:lpstr>AMP.Years</vt:lpstr>
      <vt:lpstr>'WRFIM - Dmmy'!AMP5.RCM.Adj.Dmmy</vt:lpstr>
      <vt:lpstr>AMP5.RCM.Adj.Waste</vt:lpstr>
      <vt:lpstr>AMP5.RCM.Adj.Water</vt:lpstr>
      <vt:lpstr>'WRFIM - Dmmy'!AMP6.FI.Adj.Dmmy</vt:lpstr>
      <vt:lpstr>AMP6.FI.Adj.Waste</vt:lpstr>
      <vt:lpstr>AMP6.FI.Adj.Water</vt:lpstr>
      <vt:lpstr>'WRFIM - Dmmy'!Baseline.AllRev.Dmmy</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K.Dmmy</vt:lpstr>
      <vt:lpstr>K.Waste</vt:lpstr>
      <vt:lpstr>K.Water</vt:lpstr>
      <vt:lpstr>Penalty.Rate.General</vt:lpstr>
      <vt:lpstr>'WRFIM - Dmmy'!Perc.Recovered.Dmmy</vt:lpstr>
      <vt:lpstr>Perc.Recovered.Waste</vt:lpstr>
      <vt:lpstr>Perc.Recovered.Water</vt:lpstr>
      <vt:lpstr>RPI!Print_Area</vt:lpstr>
      <vt:lpstr>'WRFIM - Dmmy'!RCM.BlindYear.Adj.Dmmy</vt:lpstr>
      <vt:lpstr>RCM.BlindYear.Adj.Waste</vt:lpstr>
      <vt:lpstr>RCM.BlindYear.Adj.Water</vt:lpstr>
      <vt:lpstr>RecRev.Dmmy</vt:lpstr>
      <vt:lpstr>RecRev.Waste</vt:lpstr>
      <vt:lpstr>RecRev.Water</vt:lpstr>
      <vt:lpstr>Threshold.Max</vt:lpstr>
      <vt:lpstr>Threshold.Min</vt:lpstr>
      <vt:lpstr>'WRFIM - Dmmy'!WRFIM.Dmmy</vt:lpstr>
      <vt:lpstr>WRFIM.Waste</vt:lpstr>
      <vt:lpstr>WRFIM.Water</vt:lpstr>
    </vt:vector>
  </TitlesOfParts>
  <Manager/>
  <Company>PricewaterhouseCoopers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Crane</dc:creator>
  <cp:keywords/>
  <dc:description/>
  <cp:lastModifiedBy>Chona Labor</cp:lastModifiedBy>
  <cp:revision/>
  <cp:lastPrinted>2019-07-09T11:52:44Z</cp:lastPrinted>
  <dcterms:created xsi:type="dcterms:W3CDTF">2015-02-03T17:19:53Z</dcterms:created>
  <dcterms:modified xsi:type="dcterms:W3CDTF">2020-11-04T14:56:57Z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0x01010047613DDF40014746ADC995AA628AE8FC</vt:lpwstr>
  </property>
  <property fmtid="{D5CDD505-2E9C-101B-9397-08002B2CF9AE}" pid="3" name="da4e9ae56afa494a84f353054bd212ec">
    <vt:lpwstr>OFFICIAL|c2540f30-f875-494b-a43f-ebfb5017a6ad</vt:lpwstr>
  </property>
  <property fmtid="{D5CDD505-2E9C-101B-9397-08002B2CF9AE}" pid="4" name="TaxCatchAll">
    <vt:lpwstr>151;#Risk and Reward|c78d1602-226e-4dfc-b981-a8a88923ba74;#21;#OFFICIAL|c2540f30-f875-494b-a43f-ebfb5017a6ad</vt:lpwstr>
  </property>
  <property fmtid="{D5CDD505-2E9C-101B-9397-08002B2CF9AE}" pid="5" name="Security Classification">
    <vt:lpwstr>21;#OFFICIAL|c2540f30-f875-494b-a43f-ebfb5017a6ad</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Meeting">
    <vt:lpwstr/>
  </property>
  <property fmtid="{D5CDD505-2E9C-101B-9397-08002B2CF9AE}" pid="10" name="Stakeholder 4">
    <vt:lpwstr/>
  </property>
  <property fmtid="{D5CDD505-2E9C-101B-9397-08002B2CF9AE}" pid="11" name="Project Code">
    <vt:lpwstr>151;#Risk and Reward|c78d1602-226e-4dfc-b981-a8a88923ba74</vt:lpwstr>
  </property>
  <property fmtid="{D5CDD505-2E9C-101B-9397-08002B2CF9AE}" pid="12" name="Stakeholder 3">
    <vt:lpwstr/>
  </property>
  <property fmtid="{D5CDD505-2E9C-101B-9397-08002B2CF9AE}" pid="13" name="Stakeholder 2">
    <vt:lpwstr/>
  </property>
  <property fmtid="{D5CDD505-2E9C-101B-9397-08002B2CF9AE}" pid="14" name="Stakeholder">
    <vt:lpwstr/>
  </property>
  <property fmtid="{D5CDD505-2E9C-101B-9397-08002B2CF9AE}" pid="15" name="SharedWithUsers">
    <vt:lpwstr>118;#Laura Masters</vt:lpwstr>
  </property>
  <property fmtid="{D5CDD505-2E9C-101B-9397-08002B2CF9AE}" pid="16" name="b128efbe498d4e38a73555a2e7be12ea">
    <vt:lpwstr/>
  </property>
  <property fmtid="{D5CDD505-2E9C-101B-9397-08002B2CF9AE}" pid="17" name="m279c8e365374608a4eb2bb657f838c2">
    <vt:lpwstr/>
  </property>
  <property fmtid="{D5CDD505-2E9C-101B-9397-08002B2CF9AE}" pid="18" name="j014a7bd3fd34d828fc493e84f684b49">
    <vt:lpwstr/>
  </property>
  <property fmtid="{D5CDD505-2E9C-101B-9397-08002B2CF9AE}" pid="19" name="b2faa34e97554b63aaaf45270201a270">
    <vt:lpwstr/>
  </property>
  <property fmtid="{D5CDD505-2E9C-101B-9397-08002B2CF9AE}" pid="20" name="b20f10deb29d4945907115b7b62c5b70">
    <vt:lpwstr/>
  </property>
  <property fmtid="{D5CDD505-2E9C-101B-9397-08002B2CF9AE}" pid="21" name="j7c77f2a1a924badb0d621542422dc19">
    <vt:lpwstr/>
  </property>
  <property fmtid="{D5CDD505-2E9C-101B-9397-08002B2CF9AE}" pid="22" name="oe9d4f963f4c420b8d2b35d038476850">
    <vt:lpwstr>Risk and Reward|c78d1602-226e-4dfc-b981-a8a88923ba74</vt:lpwstr>
  </property>
  <property fmtid="{D5CDD505-2E9C-101B-9397-08002B2CF9AE}" pid="23" name="a9250910d34f4f6d82af870f608babb6">
    <vt:lpwstr/>
  </property>
  <property fmtid="{D5CDD505-2E9C-101B-9397-08002B2CF9AE}" pid="24" name="f8aa492165544285b4c7fe9d1b6ad82c">
    <vt:lpwstr/>
  </property>
  <property fmtid="{D5CDD505-2E9C-101B-9397-08002B2CF9AE}" pid="25" name="Order">
    <vt:r8>4000</vt:r8>
  </property>
  <property fmtid="{D5CDD505-2E9C-101B-9397-08002B2CF9AE}" pid="26" name="Folder Audit History">
    <vt:lpwstr/>
  </property>
  <property fmtid="{D5CDD505-2E9C-101B-9397-08002B2CF9AE}" pid="27" name="xd_ProgID">
    <vt:lpwstr/>
  </property>
  <property fmtid="{D5CDD505-2E9C-101B-9397-08002B2CF9AE}" pid="28" name="TemplateUrl">
    <vt:lpwstr/>
  </property>
  <property fmtid="{D5CDD505-2E9C-101B-9397-08002B2CF9AE}" pid="29" name="Folder Status">
    <vt:lpwstr/>
  </property>
  <property fmtid="{D5CDD505-2E9C-101B-9397-08002B2CF9AE}" pid="30" name="_CopySource">
    <vt:lpwstr>https://ofwat.sharepoint.com/sites/rms/pr-w20/Post Price Review/Post Price Review Library/Final Decision Documents/WRFIM June 2018 update.xlsx</vt:lpwstr>
  </property>
  <property fmtid="{D5CDD505-2E9C-101B-9397-08002B2CF9AE}" pid="31" name="Original Role Assignments">
    <vt:lpwstr/>
  </property>
  <property fmtid="{D5CDD505-2E9C-101B-9397-08002B2CF9AE}" pid="32" name="Inheritance Broken by Folder Closure">
    <vt:lpwstr/>
  </property>
  <property fmtid="{D5CDD505-2E9C-101B-9397-08002B2CF9AE}" pid="33" name="RelatedItems">
    <vt:lpwstr/>
  </property>
</Properties>
</file>