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OFWSHARE\PR19 Modelling\Model runs\Blind Year\BY_Run2 Publishable Models\WSH\"/>
    </mc:Choice>
  </mc:AlternateContent>
  <bookViews>
    <workbookView xWindow="14303" yWindow="-98" windowWidth="20715" windowHeight="13275" tabRatio="739"/>
  </bookViews>
  <sheets>
    <sheet name="F_Inputs" sheetId="22" r:id="rId1"/>
    <sheet name="InpOverride" sheetId="23" r:id="rId2"/>
    <sheet name="InpActive" sheetId="14" r:id="rId3"/>
    <sheet name="F_Outputs" sheetId="15" r:id="rId4"/>
    <sheet name="Change Log" sheetId="13" r:id="rId5"/>
    <sheet name="Inputs &gt;" sheetId="8" r:id="rId6"/>
    <sheet name="Data" sheetId="1" r:id="rId7"/>
    <sheet name="RPI" sheetId="12" r:id="rId8"/>
    <sheet name="Calcs &gt;" sheetId="9" r:id="rId9"/>
    <sheet name="WRFIM - Water" sheetId="5" r:id="rId10"/>
    <sheet name="WRFIM - Waste" sheetId="6" r:id="rId11"/>
    <sheet name="WRFIM - Dmmy" sheetId="16" r:id="rId12"/>
    <sheet name="Output &gt;" sheetId="10" r:id="rId13"/>
    <sheet name="WFRIM adjustments" sheetId="7" r:id="rId14"/>
    <sheet name="Other &gt;" sheetId="11" r:id="rId15"/>
    <sheet name="Timeline" sheetId="3" r:id="rId16"/>
  </sheets>
  <externalReferences>
    <externalReference r:id="rId17"/>
    <externalReference r:id="rId18"/>
  </externalReferences>
  <definedNames>
    <definedName name="__123Graph_X" localSheetId="0" hidden="1">[1]Aln!#REF!</definedName>
    <definedName name="__123Graph_X" localSheetId="1" hidden="1">[1]Aln!#REF!</definedName>
    <definedName name="__123Graph_X" localSheetId="11" hidden="1">[1]Aln!#REF!</definedName>
    <definedName name="__123Graph_X" hidden="1">[1]Aln!#REF!</definedName>
    <definedName name="_123Graph_F" hidden="1">'[2]Chelmsford '!$G$18:$G$28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0" hidden="1">#REF!</definedName>
    <definedName name="_Dist_Values" localSheetId="1" hidden="1">#REF!</definedName>
    <definedName name="_Dist_Values" localSheetId="11" hidden="1">#REF!</definedName>
    <definedName name="_Dist_Values" hidden="1">#REF!</definedName>
    <definedName name="_Fill" localSheetId="0" hidden="1">#REF!</definedName>
    <definedName name="_Fill" localSheetId="1" hidden="1">#REF!</definedName>
    <definedName name="_Fill" localSheetId="11" hidden="1">#REF!</definedName>
    <definedName name="_Fill" hidden="1">#REF!</definedName>
    <definedName name="_Key1" localSheetId="0" hidden="1">#REF!</definedName>
    <definedName name="_Key1" localSheetId="1" hidden="1">#REF!</definedName>
    <definedName name="_Key1" localSheetId="11" hidden="1">#REF!</definedName>
    <definedName name="_Key1" hidden="1">#REF!</definedName>
    <definedName name="_Key2" localSheetId="0" hidden="1">#REF!</definedName>
    <definedName name="_Key2" localSheetId="1" hidden="1">#REF!</definedName>
    <definedName name="_Key2" localSheetId="11"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localSheetId="11" hidden="1">#REF!</definedName>
    <definedName name="_Sort" hidden="1">#REF!</definedName>
    <definedName name="Additional.Analysis">Data!$G$22</definedName>
    <definedName name="Adj.AllRev.Dmmy" localSheetId="11">'WRFIM - Dmmy'!$I$46:$U$46</definedName>
    <definedName name="Adj.AllRev.Waste">'WRFIM - Waste'!$I$46:$U$46</definedName>
    <definedName name="Adj.AllRev.Water">'WRFIM - Water'!$I$46:$U$46</definedName>
    <definedName name="AllRev.Dmmy">Data!$I$29:$U$29</definedName>
    <definedName name="AllRev.Outturn.Dmmy" localSheetId="11">'WRFIM - Dmmy'!$I$15:$U$15</definedName>
    <definedName name="AllRev.Outturn.Dmmy.Revised">'WRFIM - Dmmy'!$I$23:$U$23</definedName>
    <definedName name="AllRev.Outturn.Waste">'WRFIM - Waste'!$I$15:$U$15</definedName>
    <definedName name="AllRev.Outturn.Waste.Revised">'WRFIM - Waste'!$I$23:$U$23</definedName>
    <definedName name="AllRev.Outturn.Water">'WRFIM - Water'!$I$15:$U$15</definedName>
    <definedName name="AllRev.Outturn.Water.Revised">'WRFIM - Water'!$I$23:$U$23</definedName>
    <definedName name="AllRev.Waste">Data!$I$28:$U$28</definedName>
    <definedName name="AllRev.Water">Data!$I$27:$U$27</definedName>
    <definedName name="AMP.Years">Timeline!$I$3:$U$3</definedName>
    <definedName name="AMP5.RCM.Adj.Dmmy" localSheetId="11">'WRFIM - Dmmy'!$K$27</definedName>
    <definedName name="AMP5.RCM.Adj.Waste">'WRFIM - Waste'!$K$27</definedName>
    <definedName name="AMP5.RCM.Adj.Water">'WRFIM - Water'!$K$27</definedName>
    <definedName name="AMP6.FI.Adj.Dmmy" localSheetId="11">'WRFIM - Dmmy'!$I$40:$U$40</definedName>
    <definedName name="AMP6.FI.Adj.Waste">'WRFIM - Waste'!$I$40:$U$40</definedName>
    <definedName name="AMP6.FI.Adj.Water">'WRFIM - Water'!$I$40:$U$40</definedName>
    <definedName name="Baseline.AllRev.Dmmy" localSheetId="11">'WRFIM - Dmmy'!$I$47:$U$47</definedName>
    <definedName name="Baseline.AllRev.Waste">'WRFIM - Waste'!$I$47:$U$47</definedName>
    <definedName name="Baseline.AllRev.Water">'WRFIM - Water'!$I$47:$U$47</definedName>
    <definedName name="BlindYear.1415.Adj.Waste">Data!$K$46</definedName>
    <definedName name="BlindYear.1415.Adj.Water">Data!$K$45</definedName>
    <definedName name="BlindYear.Delay" localSheetId="0">Data!#REF!</definedName>
    <definedName name="BlindYear.Delay" localSheetId="1">Data!#REF!</definedName>
    <definedName name="BlindYear.Delay" localSheetId="11">Data!#REF!</definedName>
    <definedName name="BlindYear.Delay">Data!#REF!</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Dmmy">Data!$I$34:$U$34</definedName>
    <definedName name="K.Waste">Data!$I$33:$U$33</definedName>
    <definedName name="K.Water">Data!$I$32:$U$32</definedName>
    <definedName name="Penalty.Rate.General">Data!$G$19</definedName>
    <definedName name="Penalty.Rate.Waste" localSheetId="0">'WRFIM - Waste'!#REF!</definedName>
    <definedName name="Penalty.Rate.Waste" localSheetId="1">'WRFIM - Waste'!#REF!</definedName>
    <definedName name="Penalty.Rate.Waste" localSheetId="11">'WRFIM - Dmmy'!#REF!</definedName>
    <definedName name="Penalty.Rate.Waste">'WRFIM - Waste'!#REF!</definedName>
    <definedName name="Penalty.Rate.Water" localSheetId="0">'WRFIM - Water'!#REF!</definedName>
    <definedName name="Penalty.Rate.Water" localSheetId="1">'WRFIM - Water'!#REF!</definedName>
    <definedName name="Penalty.Rate.Water" localSheetId="11">'WRFIM - Water'!#REF!</definedName>
    <definedName name="Penalty.Rate.Water">'WRFIM - Water'!#REF!</definedName>
    <definedName name="Perc.Recovered.Dmmy" localSheetId="11">'WRFIM - Dmmy'!$I$52:$U$52</definedName>
    <definedName name="Perc.Recovered.Waste">'WRFIM - Waste'!$I$52:$U$52</definedName>
    <definedName name="Perc.Recovered.Water">'WRFIM - Water'!$I$52:$U$52</definedName>
    <definedName name="_xlnm.Print_Area" localSheetId="7">RPI!$A$1:$V$58</definedName>
    <definedName name="RCM.BlindYear.Adj.Dmmy" localSheetId="11">'WRFIM - Dmmy'!$I$31:$U$31</definedName>
    <definedName name="RCM.BlindYear.Adj.Waste">'WRFIM - Waste'!$I$31:$U$31</definedName>
    <definedName name="RCM.BlindYear.Adj.Water">'WRFIM - Water'!$I$31:$U$31</definedName>
    <definedName name="RecRev.Dmmy">Data!$I$40:$U$40</definedName>
    <definedName name="RecRev.Waste">Data!$I$39:$U$39</definedName>
    <definedName name="RecRev.Water">Data!$I$38:$U$38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Threshold.Max">Data!$G$17</definedName>
    <definedName name="Threshold.Min">Data!$G$16</definedName>
    <definedName name="wotsthis" localSheetId="0" hidden="1">{"P&amp;L phased",#N/A,FALSE,"P and L";"Interest phased",#N/A,FALSE,"Interest";"Cshf phased",#N/A,FALSE,"Cashflow";"BSheet phased",#N/A,FALSE,"B Sheet";"Capex phased",#N/A,FALSE,"Capex"}</definedName>
    <definedName name="wotsthis" localSheetId="2" hidden="1">{"P&amp;L phased",#N/A,FALSE,"P and L";"Interest phased",#N/A,FALSE,"Interest";"Cshf phased",#N/A,FALSE,"Cashflow";"BSheet phased",#N/A,FALSE,"B Sheet";"Capex phased",#N/A,FALSE,"Capex"}</definedName>
    <definedName name="wotsthis" localSheetId="1"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FIM.Dmmy" localSheetId="11">'WRFIM - Dmmy'!$P$95</definedName>
    <definedName name="WRFIM.Waste">'WRFIM - Waste'!$P$95</definedName>
    <definedName name="WRFIM.Water">'WRFIM - Water'!$P$95</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localSheetId="2" hidden="1">{"P&amp;L phased",#N/A,FALSE,"P and L";"Interest phased",#N/A,FALSE,"Interest";"Cshf phased",#N/A,FALSE,"Cashflow";"BSheet phased",#N/A,FALSE,"B Sheet";"Capex phased",#N/A,FALSE,"Capex"}</definedName>
    <definedName name="wrn.Print._.Phased." localSheetId="1"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localSheetId="2" hidden="1">{"bal",#N/A,FALSE,"working papers";"income",#N/A,FALSE,"working papers"}</definedName>
    <definedName name="wrn.wpapers." localSheetId="1" hidden="1">{"bal",#N/A,FALSE,"working papers";"income",#N/A,FALSE,"working papers"}</definedName>
    <definedName name="wrn.wpapers." hidden="1">{"bal",#N/A,FALSE,"working papers";"income",#N/A,FALSE,"working papers"}</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6" i="14" l="1"/>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P45" i="15" l="1"/>
  <c r="O45" i="15"/>
  <c r="N45" i="15"/>
  <c r="M45" i="15"/>
  <c r="L45" i="15"/>
  <c r="K45" i="15"/>
  <c r="J45" i="15"/>
  <c r="I45" i="15"/>
  <c r="H45" i="15"/>
  <c r="G45" i="15"/>
  <c r="F45" i="15"/>
  <c r="A4" i="14" l="1"/>
  <c r="O55" i="1" l="1"/>
  <c r="N88" i="14"/>
  <c r="P72" i="1" s="1"/>
  <c r="N87" i="14"/>
  <c r="P71" i="1" s="1"/>
  <c r="N86" i="14"/>
  <c r="P70" i="1" s="1"/>
  <c r="L85" i="14"/>
  <c r="N68" i="1" s="1"/>
  <c r="L84" i="14"/>
  <c r="N67" i="1" s="1"/>
  <c r="L83" i="14"/>
  <c r="N66" i="1" s="1"/>
  <c r="N82" i="14"/>
  <c r="P59" i="1" s="1"/>
  <c r="N81" i="14"/>
  <c r="P58" i="1" s="1"/>
  <c r="N80" i="14"/>
  <c r="P57" i="1" s="1"/>
  <c r="M79" i="14"/>
  <c r="M78" i="14"/>
  <c r="O54" i="1" s="1"/>
  <c r="M77" i="14"/>
  <c r="O53" i="1" s="1"/>
  <c r="M76" i="14" l="1"/>
  <c r="L76" i="14"/>
  <c r="K76" i="14"/>
  <c r="J76" i="14"/>
  <c r="I76" i="14"/>
  <c r="H76" i="14"/>
  <c r="G76" i="14"/>
  <c r="F76" i="14"/>
  <c r="M75" i="14"/>
  <c r="L75" i="14"/>
  <c r="K75" i="14"/>
  <c r="J75" i="14"/>
  <c r="I75" i="14"/>
  <c r="H75" i="14"/>
  <c r="G75" i="14"/>
  <c r="F75" i="14"/>
  <c r="M74" i="14"/>
  <c r="L74" i="14"/>
  <c r="K74" i="14"/>
  <c r="J74" i="14"/>
  <c r="I74" i="14"/>
  <c r="H74" i="14"/>
  <c r="G74" i="14"/>
  <c r="F74" i="14"/>
  <c r="M73" i="14"/>
  <c r="L73" i="14"/>
  <c r="K73" i="14"/>
  <c r="J73" i="14"/>
  <c r="I73" i="14"/>
  <c r="H73" i="14"/>
  <c r="G73" i="14"/>
  <c r="F73" i="14"/>
  <c r="M72" i="14"/>
  <c r="L72" i="14"/>
  <c r="K72" i="14"/>
  <c r="J72" i="14"/>
  <c r="I72" i="14"/>
  <c r="H72" i="14"/>
  <c r="G72" i="14"/>
  <c r="F72" i="14"/>
  <c r="M71" i="14"/>
  <c r="L71" i="14"/>
  <c r="K71" i="14"/>
  <c r="J71" i="14"/>
  <c r="I71" i="14"/>
  <c r="H71" i="14"/>
  <c r="G71" i="14"/>
  <c r="F71" i="14"/>
  <c r="M70" i="14"/>
  <c r="L70" i="14"/>
  <c r="K70" i="14"/>
  <c r="J70" i="14"/>
  <c r="I70" i="14"/>
  <c r="H70" i="14"/>
  <c r="G70" i="14"/>
  <c r="F70" i="14"/>
  <c r="M69" i="14"/>
  <c r="L69" i="14"/>
  <c r="K69" i="14"/>
  <c r="J69" i="14"/>
  <c r="I69" i="14"/>
  <c r="H69" i="14"/>
  <c r="G69" i="14"/>
  <c r="F69" i="14"/>
  <c r="M68" i="14"/>
  <c r="L68" i="14"/>
  <c r="K68" i="14"/>
  <c r="J68" i="14"/>
  <c r="I68" i="14"/>
  <c r="H68" i="14"/>
  <c r="G68" i="14"/>
  <c r="F68" i="14"/>
  <c r="M67" i="14"/>
  <c r="L67" i="14"/>
  <c r="K67" i="14"/>
  <c r="J67" i="14"/>
  <c r="I67" i="14"/>
  <c r="H67" i="14"/>
  <c r="G67" i="14"/>
  <c r="F67" i="14"/>
  <c r="M66" i="14"/>
  <c r="L66" i="14"/>
  <c r="K66" i="14"/>
  <c r="J66" i="14"/>
  <c r="I66" i="14"/>
  <c r="H66" i="14"/>
  <c r="G66" i="14"/>
  <c r="F66" i="14"/>
  <c r="M65" i="14"/>
  <c r="L65" i="14"/>
  <c r="K65" i="14"/>
  <c r="J65" i="14"/>
  <c r="I65" i="14"/>
  <c r="H65" i="14"/>
  <c r="G65" i="14"/>
  <c r="F65" i="14"/>
  <c r="N76" i="14"/>
  <c r="N75" i="14"/>
  <c r="N74" i="14"/>
  <c r="N73" i="14"/>
  <c r="N72" i="14"/>
  <c r="N71" i="14"/>
  <c r="N70" i="14"/>
  <c r="N69" i="14"/>
  <c r="N68" i="14"/>
  <c r="N67" i="14"/>
  <c r="N66" i="14"/>
  <c r="N65" i="14"/>
  <c r="N64" i="14"/>
  <c r="N63" i="14"/>
  <c r="N62" i="14"/>
  <c r="N61" i="14"/>
  <c r="M61" i="14"/>
  <c r="L61" i="14"/>
  <c r="N60" i="14"/>
  <c r="M60" i="14"/>
  <c r="L60" i="14"/>
  <c r="N59" i="14"/>
  <c r="M59" i="14"/>
  <c r="L59" i="14"/>
  <c r="N58" i="14"/>
  <c r="M58" i="14"/>
  <c r="L58" i="14"/>
  <c r="N57" i="14"/>
  <c r="M57" i="14"/>
  <c r="L57" i="14"/>
  <c r="N56" i="14"/>
  <c r="M56" i="14"/>
  <c r="L56" i="14"/>
  <c r="N55" i="14"/>
  <c r="M55" i="14"/>
  <c r="L55" i="14"/>
  <c r="N54" i="14"/>
  <c r="M54" i="14"/>
  <c r="L54" i="14"/>
  <c r="N53" i="14"/>
  <c r="M53" i="14"/>
  <c r="L53" i="14"/>
  <c r="N52" i="14"/>
  <c r="M52" i="14"/>
  <c r="L52" i="14"/>
  <c r="K52" i="14"/>
  <c r="J52" i="14"/>
  <c r="N51" i="14"/>
  <c r="M51" i="14"/>
  <c r="L51" i="14"/>
  <c r="K51" i="14"/>
  <c r="J51" i="14"/>
  <c r="N50" i="14"/>
  <c r="M50" i="14"/>
  <c r="L50" i="14"/>
  <c r="K50" i="14"/>
  <c r="J50" i="14"/>
  <c r="N49" i="14"/>
  <c r="M49" i="14"/>
  <c r="L49" i="14"/>
  <c r="K49" i="14"/>
  <c r="J49" i="14"/>
  <c r="N48" i="14"/>
  <c r="M48" i="14"/>
  <c r="L48" i="14"/>
  <c r="K48" i="14"/>
  <c r="J48" i="14"/>
  <c r="N47" i="14"/>
  <c r="M47" i="14"/>
  <c r="L47" i="14"/>
  <c r="K47" i="14"/>
  <c r="J47" i="14"/>
  <c r="N46" i="14"/>
  <c r="M46" i="14"/>
  <c r="L46" i="14"/>
  <c r="K46" i="14"/>
  <c r="J46" i="14"/>
  <c r="N45" i="14"/>
  <c r="M45" i="14"/>
  <c r="L45" i="14"/>
  <c r="K45" i="14"/>
  <c r="J45" i="14"/>
  <c r="N44" i="14"/>
  <c r="M44" i="14"/>
  <c r="L44" i="14"/>
  <c r="K44" i="14"/>
  <c r="J44" i="14"/>
  <c r="N43" i="14"/>
  <c r="M43" i="14"/>
  <c r="L43" i="14"/>
  <c r="K43" i="14"/>
  <c r="J43" i="14"/>
  <c r="N42" i="14"/>
  <c r="M42" i="14"/>
  <c r="L42" i="14"/>
  <c r="K42" i="14"/>
  <c r="J42" i="14"/>
  <c r="N41" i="14"/>
  <c r="M41" i="14"/>
  <c r="L41" i="14"/>
  <c r="K41" i="14"/>
  <c r="J41" i="14"/>
  <c r="N40" i="14"/>
  <c r="M40" i="14"/>
  <c r="L40" i="14"/>
  <c r="K40" i="14"/>
  <c r="J40" i="14"/>
  <c r="N39" i="14"/>
  <c r="M39" i="14"/>
  <c r="L39" i="14"/>
  <c r="K39" i="14"/>
  <c r="J39" i="14"/>
  <c r="N38" i="14"/>
  <c r="M38" i="14"/>
  <c r="L38" i="14"/>
  <c r="K38" i="14"/>
  <c r="J38" i="14"/>
  <c r="N37" i="14"/>
  <c r="M37" i="14"/>
  <c r="L37" i="14"/>
  <c r="K37" i="14"/>
  <c r="J37" i="14"/>
  <c r="N36" i="14"/>
  <c r="M36" i="14"/>
  <c r="L36" i="14"/>
  <c r="K36" i="14"/>
  <c r="J36" i="14"/>
  <c r="N35" i="14"/>
  <c r="M35" i="14"/>
  <c r="L35" i="14"/>
  <c r="K35" i="14"/>
  <c r="J35" i="14"/>
  <c r="N34" i="14"/>
  <c r="M34" i="14"/>
  <c r="L34" i="14"/>
  <c r="K34" i="14"/>
  <c r="J34" i="14"/>
  <c r="N33" i="14"/>
  <c r="M33" i="14"/>
  <c r="L33" i="14"/>
  <c r="K33" i="14"/>
  <c r="J33" i="14"/>
  <c r="N32" i="14"/>
  <c r="M32" i="14"/>
  <c r="L32" i="14"/>
  <c r="K32" i="14"/>
  <c r="J32" i="14"/>
  <c r="N31" i="14"/>
  <c r="M31" i="14"/>
  <c r="L31" i="14"/>
  <c r="K31" i="14"/>
  <c r="J31" i="14"/>
  <c r="N30" i="14"/>
  <c r="M30" i="14"/>
  <c r="L30" i="14"/>
  <c r="K30" i="14"/>
  <c r="J30" i="14"/>
  <c r="N29" i="14"/>
  <c r="M29" i="14"/>
  <c r="L29" i="14"/>
  <c r="K29" i="14"/>
  <c r="J29" i="14"/>
  <c r="N28" i="14"/>
  <c r="M28" i="14"/>
  <c r="L28" i="14"/>
  <c r="K28" i="14"/>
  <c r="J28" i="14"/>
  <c r="N27" i="14"/>
  <c r="M27" i="14"/>
  <c r="L27" i="14"/>
  <c r="K27" i="14"/>
  <c r="J27" i="14"/>
  <c r="N26" i="14"/>
  <c r="M26" i="14"/>
  <c r="L26" i="14"/>
  <c r="K26" i="14"/>
  <c r="J26" i="14"/>
  <c r="N25" i="14"/>
  <c r="M25" i="14"/>
  <c r="L25" i="14"/>
  <c r="N24" i="14"/>
  <c r="M24" i="14"/>
  <c r="L24" i="14"/>
  <c r="I23" i="14"/>
  <c r="I22" i="14"/>
  <c r="I21" i="14"/>
  <c r="I20" i="14"/>
  <c r="I19" i="14"/>
  <c r="N21" i="14"/>
  <c r="M21" i="14"/>
  <c r="L21" i="14"/>
  <c r="K21" i="14"/>
  <c r="J21" i="14"/>
  <c r="N20" i="14"/>
  <c r="M20" i="14"/>
  <c r="L20" i="14"/>
  <c r="K20" i="14"/>
  <c r="J20" i="14"/>
  <c r="N19" i="14"/>
  <c r="M19" i="14"/>
  <c r="L19" i="14"/>
  <c r="K19" i="14"/>
  <c r="J19" i="14"/>
  <c r="N18" i="14"/>
  <c r="M18" i="14"/>
  <c r="L18" i="14"/>
  <c r="K18" i="14"/>
  <c r="J18" i="14"/>
  <c r="N17" i="14"/>
  <c r="M17" i="14"/>
  <c r="L17" i="14"/>
  <c r="K17" i="14"/>
  <c r="J17" i="14"/>
  <c r="N16" i="14"/>
  <c r="M16" i="14"/>
  <c r="L16" i="14"/>
  <c r="K16" i="14"/>
  <c r="J16" i="14"/>
  <c r="I15" i="14"/>
  <c r="I14" i="14"/>
  <c r="I13" i="14"/>
  <c r="O12" i="14"/>
  <c r="O11" i="14"/>
  <c r="O10" i="14"/>
  <c r="O9" i="14"/>
  <c r="O8" i="14"/>
  <c r="O7" i="14"/>
  <c r="O6" i="14"/>
  <c r="O5" i="14"/>
  <c r="O4" i="14"/>
  <c r="G46" i="15" l="1"/>
  <c r="H46" i="15"/>
  <c r="I46" i="15"/>
  <c r="J46" i="15"/>
  <c r="K46" i="15"/>
  <c r="L46" i="15"/>
  <c r="M46" i="15"/>
  <c r="N46" i="15"/>
  <c r="O46" i="15"/>
  <c r="P46" i="15"/>
  <c r="F46" i="15"/>
  <c r="G21" i="16" l="1"/>
  <c r="E21" i="16"/>
  <c r="D21" i="16"/>
  <c r="G21" i="6"/>
  <c r="E21" i="6"/>
  <c r="D21" i="6"/>
  <c r="G21" i="5"/>
  <c r="E21" i="5"/>
  <c r="D21" i="5"/>
  <c r="G20" i="1" l="1"/>
  <c r="P39" i="1" l="1"/>
  <c r="O39" i="1"/>
  <c r="P93" i="16" l="1"/>
  <c r="P93" i="6"/>
  <c r="P93" i="5"/>
  <c r="D22" i="6" l="1"/>
  <c r="D22" i="16"/>
  <c r="D22" i="5"/>
  <c r="N20" i="16"/>
  <c r="N20" i="6"/>
  <c r="N20" i="5"/>
  <c r="G22" i="6"/>
  <c r="G22" i="16"/>
  <c r="G22" i="5"/>
  <c r="E22" i="6"/>
  <c r="E22" i="16"/>
  <c r="E22" i="5"/>
  <c r="C20" i="15" l="1"/>
  <c r="C42" i="15"/>
  <c r="C31" i="15"/>
  <c r="C41" i="15"/>
  <c r="C30" i="15"/>
  <c r="C19" i="15"/>
  <c r="C40" i="15"/>
  <c r="C29" i="15"/>
  <c r="C18" i="15"/>
  <c r="C39" i="15"/>
  <c r="C28" i="15"/>
  <c r="C17" i="15"/>
  <c r="C38" i="15"/>
  <c r="C27" i="15"/>
  <c r="C16" i="15"/>
  <c r="C37" i="15"/>
  <c r="C26" i="15"/>
  <c r="C15" i="15"/>
  <c r="E90" i="5"/>
  <c r="C21" i="15" s="1"/>
  <c r="E90" i="16"/>
  <c r="C43" i="15" s="1"/>
  <c r="E90"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44" i="5"/>
  <c r="O42" i="5"/>
  <c r="P44" i="6"/>
  <c r="O42" i="6"/>
  <c r="P44" i="16"/>
  <c r="O42" i="16"/>
  <c r="E44" i="16"/>
  <c r="E42" i="16"/>
  <c r="G11" i="1"/>
  <c r="O5" i="15"/>
  <c r="P40" i="1"/>
  <c r="P49" i="16" s="1"/>
  <c r="O40" i="1"/>
  <c r="O49" i="16" s="1"/>
  <c r="N40" i="1"/>
  <c r="N49" i="16" s="1"/>
  <c r="M40" i="1"/>
  <c r="M49" i="16" s="1"/>
  <c r="L40" i="1"/>
  <c r="L49" i="16" s="1"/>
  <c r="P34" i="1"/>
  <c r="O34" i="1"/>
  <c r="N34" i="1"/>
  <c r="M34" i="1"/>
  <c r="M12" i="16" s="1"/>
  <c r="L34" i="1"/>
  <c r="L12" i="16" s="1"/>
  <c r="K29" i="1"/>
  <c r="K15" i="16" s="1"/>
  <c r="N39" i="1"/>
  <c r="N49" i="6" s="1"/>
  <c r="P49" i="6"/>
  <c r="O49" i="6"/>
  <c r="M39" i="1"/>
  <c r="M49" i="6" s="1"/>
  <c r="L39" i="1"/>
  <c r="L49" i="6" s="1"/>
  <c r="P38" i="1"/>
  <c r="P49" i="5" s="1"/>
  <c r="O38" i="1"/>
  <c r="O49" i="5" s="1"/>
  <c r="N38" i="1"/>
  <c r="N49" i="5" s="1"/>
  <c r="M38" i="1"/>
  <c r="M49" i="5" s="1"/>
  <c r="L38" i="1"/>
  <c r="L49" i="5" s="1"/>
  <c r="L40"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41" i="16"/>
  <c r="E41" i="16"/>
  <c r="D41" i="16"/>
  <c r="M40" i="16"/>
  <c r="L40" i="16"/>
  <c r="E29"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9" i="6" s="1"/>
  <c r="O48" i="1"/>
  <c r="O29" i="6" s="1"/>
  <c r="P47" i="1"/>
  <c r="P29" i="5" s="1"/>
  <c r="O47" i="1"/>
  <c r="O29" i="5" s="1"/>
  <c r="N48" i="1"/>
  <c r="N29" i="6" s="1"/>
  <c r="N47" i="1"/>
  <c r="N29" i="5" s="1"/>
  <c r="K46" i="1"/>
  <c r="K27" i="6" s="1"/>
  <c r="K28" i="6" s="1"/>
  <c r="K28" i="16"/>
  <c r="K45" i="1"/>
  <c r="K27" i="5" s="1"/>
  <c r="K28" i="5" s="1"/>
  <c r="P33" i="1"/>
  <c r="O33" i="1"/>
  <c r="N33" i="1"/>
  <c r="M33" i="1"/>
  <c r="M12" i="6" s="1"/>
  <c r="L33" i="1"/>
  <c r="L12" i="6" s="1"/>
  <c r="P32" i="1"/>
  <c r="O32" i="1"/>
  <c r="N32" i="1"/>
  <c r="M32" i="1"/>
  <c r="M12" i="5" s="1"/>
  <c r="L32" i="1"/>
  <c r="L12" i="5" s="1"/>
  <c r="K28" i="1"/>
  <c r="K15" i="6" s="1"/>
  <c r="K27" i="1"/>
  <c r="K15" i="5" s="1"/>
  <c r="G22" i="1"/>
  <c r="G19" i="1"/>
  <c r="G17" i="1"/>
  <c r="G16" i="1"/>
  <c r="G12" i="1"/>
  <c r="G41" i="16" s="1"/>
  <c r="G10" i="1"/>
  <c r="E44" i="5"/>
  <c r="E42" i="5"/>
  <c r="E44" i="6"/>
  <c r="E42" i="6"/>
  <c r="H41" i="6"/>
  <c r="E41" i="6"/>
  <c r="D41" i="6"/>
  <c r="H41" i="5"/>
  <c r="D41" i="5"/>
  <c r="E41" i="5"/>
  <c r="E29" i="6"/>
  <c r="E29" i="5"/>
  <c r="M40" i="5"/>
  <c r="M40" i="6"/>
  <c r="L40"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33" i="16"/>
  <c r="O12" i="5" l="1"/>
  <c r="O17" i="5"/>
  <c r="N12" i="6"/>
  <c r="O12" i="16"/>
  <c r="O17" i="16"/>
  <c r="P12" i="5"/>
  <c r="P17" i="5"/>
  <c r="O12" i="6"/>
  <c r="O17" i="6"/>
  <c r="P12" i="16"/>
  <c r="P17" i="16"/>
  <c r="P12" i="6"/>
  <c r="P17" i="6"/>
  <c r="N12" i="5"/>
  <c r="N12" i="16"/>
  <c r="J29" i="12"/>
  <c r="K29" i="12" s="1"/>
  <c r="L29" i="12" s="1"/>
  <c r="M29" i="12" s="1"/>
  <c r="N29" i="12" s="1"/>
  <c r="O29" i="12" s="1"/>
  <c r="P29" i="12" s="1"/>
  <c r="J32" i="12"/>
  <c r="J33" i="12"/>
  <c r="K33" i="12" s="1"/>
  <c r="L33" i="12" s="1"/>
  <c r="M33" i="12" s="1"/>
  <c r="N33" i="12" s="1"/>
  <c r="O33" i="12" s="1"/>
  <c r="P33" i="12" s="1"/>
  <c r="L28" i="6"/>
  <c r="M28" i="6" s="1"/>
  <c r="N28" i="6" s="1"/>
  <c r="N30" i="6" s="1"/>
  <c r="L28" i="5"/>
  <c r="M28" i="5" s="1"/>
  <c r="N28" i="5" s="1"/>
  <c r="N30" i="5" s="1"/>
  <c r="L28" i="16"/>
  <c r="M28" i="16" s="1"/>
  <c r="N28" i="16" s="1"/>
  <c r="O28" i="16" s="1"/>
  <c r="P33" i="5"/>
  <c r="J34" i="12"/>
  <c r="K34" i="12" s="1"/>
  <c r="L34" i="12" s="1"/>
  <c r="M34" i="12" s="1"/>
  <c r="N34" i="12" s="1"/>
  <c r="O34" i="12" s="1"/>
  <c r="P34" i="12" s="1"/>
  <c r="G41" i="5"/>
  <c r="K32" i="12"/>
  <c r="L32" i="12" s="1"/>
  <c r="M32" i="12" s="1"/>
  <c r="N32" i="12" s="1"/>
  <c r="O32" i="12" s="1"/>
  <c r="P32" i="12" s="1"/>
  <c r="I49" i="12"/>
  <c r="I36" i="12"/>
  <c r="J51" i="12" s="1"/>
  <c r="I54" i="12" s="1"/>
  <c r="G4" i="15" s="1"/>
  <c r="J30" i="12"/>
  <c r="K30" i="12" s="1"/>
  <c r="L30" i="12" s="1"/>
  <c r="M30" i="12" s="1"/>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K39" i="12" s="1"/>
  <c r="L39" i="12" s="1"/>
  <c r="M39" i="12" s="1"/>
  <c r="N39" i="12" s="1"/>
  <c r="O39" i="12" s="1"/>
  <c r="P39" i="12" s="1"/>
  <c r="J40" i="12"/>
  <c r="K40" i="12" s="1"/>
  <c r="L40" i="12" s="1"/>
  <c r="M40" i="12" s="1"/>
  <c r="N40" i="12" s="1"/>
  <c r="O40" i="12" s="1"/>
  <c r="P40" i="12" s="1"/>
  <c r="J31" i="12"/>
  <c r="K31" i="12" s="1"/>
  <c r="Q47" i="1"/>
  <c r="Q48" i="1"/>
  <c r="G41" i="6"/>
  <c r="P33" i="6"/>
  <c r="J49" i="12" l="1"/>
  <c r="O28" i="6"/>
  <c r="P28" i="6" s="1"/>
  <c r="N30" i="16"/>
  <c r="O28" i="5"/>
  <c r="O30" i="5" s="1"/>
  <c r="I41" i="12"/>
  <c r="J36" i="12"/>
  <c r="J41" i="12" s="1"/>
  <c r="L31" i="12"/>
  <c r="N30" i="12"/>
  <c r="P28" i="16"/>
  <c r="O30" i="16"/>
  <c r="O30" i="6" l="1"/>
  <c r="P28" i="5"/>
  <c r="P34" i="5" s="1"/>
  <c r="P35" i="5" s="1"/>
  <c r="K36" i="12"/>
  <c r="K49" i="12"/>
  <c r="K51" i="12"/>
  <c r="J54" i="12" s="1"/>
  <c r="H4" i="15" s="1"/>
  <c r="O30" i="12"/>
  <c r="M31" i="12"/>
  <c r="P30" i="6"/>
  <c r="P34" i="6"/>
  <c r="P35" i="6" s="1"/>
  <c r="P34" i="16"/>
  <c r="P35" i="16" s="1"/>
  <c r="P30" i="16"/>
  <c r="P30" i="5" l="1"/>
  <c r="L36" i="12"/>
  <c r="L49" i="12"/>
  <c r="L51" i="12"/>
  <c r="K41" i="12"/>
  <c r="N31" i="12"/>
  <c r="P30" i="12"/>
  <c r="M51" i="12" l="1"/>
  <c r="M13" i="5" s="1"/>
  <c r="M14" i="5" s="1"/>
  <c r="M36" i="12"/>
  <c r="N51" i="12" s="1"/>
  <c r="L13" i="5"/>
  <c r="L14" i="5" s="1"/>
  <c r="L15" i="5" s="1"/>
  <c r="L23" i="5" s="1"/>
  <c r="L13" i="16"/>
  <c r="L14" i="16" s="1"/>
  <c r="L15" i="16" s="1"/>
  <c r="K54" i="12"/>
  <c r="I4" i="15" s="1"/>
  <c r="L13" i="6"/>
  <c r="L14" i="6" s="1"/>
  <c r="L15" i="6" s="1"/>
  <c r="M49" i="12"/>
  <c r="L41" i="12"/>
  <c r="O31" i="12"/>
  <c r="M13" i="16" l="1"/>
  <c r="M14" i="16" s="1"/>
  <c r="M15" i="16" s="1"/>
  <c r="L54" i="12"/>
  <c r="J4" i="15" s="1"/>
  <c r="M13" i="6"/>
  <c r="M14" i="6" s="1"/>
  <c r="M15" i="6" s="1"/>
  <c r="N49" i="12"/>
  <c r="N36" i="12"/>
  <c r="O51" i="12" s="1"/>
  <c r="M41" i="12"/>
  <c r="L23" i="16"/>
  <c r="L45" i="16" s="1"/>
  <c r="L23" i="6"/>
  <c r="L46" i="6" s="1"/>
  <c r="L46" i="5"/>
  <c r="L45" i="5"/>
  <c r="N13" i="5"/>
  <c r="N14" i="5" s="1"/>
  <c r="N13" i="16"/>
  <c r="N14" i="16" s="1"/>
  <c r="N13" i="6"/>
  <c r="N14" i="6" s="1"/>
  <c r="M54" i="12"/>
  <c r="K4" i="15" s="1"/>
  <c r="M15" i="5"/>
  <c r="M23" i="5" s="1"/>
  <c r="P31" i="12"/>
  <c r="O49" i="12" l="1"/>
  <c r="O36" i="12"/>
  <c r="P51" i="12" s="1"/>
  <c r="N41" i="12"/>
  <c r="O18" i="5"/>
  <c r="O19" i="5" s="1"/>
  <c r="O20" i="5" s="1"/>
  <c r="O13" i="5"/>
  <c r="O14" i="5" s="1"/>
  <c r="O13" i="16"/>
  <c r="O14" i="16" s="1"/>
  <c r="N54" i="12"/>
  <c r="L4" i="15" s="1"/>
  <c r="O18" i="16"/>
  <c r="O19" i="16" s="1"/>
  <c r="O20" i="16" s="1"/>
  <c r="O18" i="6"/>
  <c r="O19" i="6" s="1"/>
  <c r="O20" i="6" s="1"/>
  <c r="O13" i="6"/>
  <c r="O14" i="6" s="1"/>
  <c r="N31" i="16"/>
  <c r="N31" i="6"/>
  <c r="N31" i="5"/>
  <c r="L45" i="6"/>
  <c r="L47" i="6" s="1"/>
  <c r="M23" i="16"/>
  <c r="M46" i="16" s="1"/>
  <c r="L46" i="16"/>
  <c r="L51" i="16" s="1"/>
  <c r="L55" i="16" s="1"/>
  <c r="L56" i="16" s="1"/>
  <c r="M23" i="6"/>
  <c r="M46" i="6" s="1"/>
  <c r="M45" i="5"/>
  <c r="M46" i="5"/>
  <c r="L47" i="5"/>
  <c r="L51" i="5"/>
  <c r="L55" i="5" s="1"/>
  <c r="L56" i="5" s="1"/>
  <c r="N15" i="6"/>
  <c r="N23" i="6" s="1"/>
  <c r="N15" i="5"/>
  <c r="N23" i="5" s="1"/>
  <c r="L51" i="6"/>
  <c r="L55" i="6" s="1"/>
  <c r="L56" i="6" s="1"/>
  <c r="N15" i="16"/>
  <c r="N23" i="16" s="1"/>
  <c r="L60" i="6" l="1"/>
  <c r="L61" i="6" s="1"/>
  <c r="L62" i="6" s="1"/>
  <c r="L60" i="5"/>
  <c r="L61" i="5" s="1"/>
  <c r="L62" i="5" s="1"/>
  <c r="P49" i="12"/>
  <c r="P36" i="12"/>
  <c r="Q51" i="12" s="1"/>
  <c r="P54" i="12" s="1"/>
  <c r="N4" i="15" s="1"/>
  <c r="O41" i="12"/>
  <c r="O31" i="6"/>
  <c r="O31" i="5"/>
  <c r="O31" i="16"/>
  <c r="P43" i="5"/>
  <c r="P13" i="6"/>
  <c r="P14" i="6" s="1"/>
  <c r="P18" i="6"/>
  <c r="P19" i="6" s="1"/>
  <c r="P20" i="6" s="1"/>
  <c r="O54" i="12"/>
  <c r="M4" i="15" s="1"/>
  <c r="P13" i="5"/>
  <c r="P14" i="5" s="1"/>
  <c r="P43" i="16"/>
  <c r="P18" i="5"/>
  <c r="P19" i="5" s="1"/>
  <c r="P20" i="5" s="1"/>
  <c r="P43" i="6"/>
  <c r="P18" i="16"/>
  <c r="P19" i="16" s="1"/>
  <c r="P20" i="16" s="1"/>
  <c r="P13" i="16"/>
  <c r="P14" i="16" s="1"/>
  <c r="M45" i="6"/>
  <c r="L47" i="16"/>
  <c r="M45" i="16"/>
  <c r="M47" i="16" s="1"/>
  <c r="L52" i="16"/>
  <c r="L75" i="16" s="1"/>
  <c r="N45" i="16"/>
  <c r="N45" i="6"/>
  <c r="N45" i="5"/>
  <c r="L52" i="6"/>
  <c r="L75" i="6" s="1"/>
  <c r="L52" i="5"/>
  <c r="L75" i="5" s="1"/>
  <c r="O15" i="5"/>
  <c r="O15" i="6"/>
  <c r="O23" i="6" s="1"/>
  <c r="N57" i="6"/>
  <c r="M51" i="16"/>
  <c r="M55" i="16" s="1"/>
  <c r="M56" i="16" s="1"/>
  <c r="N57" i="16"/>
  <c r="O15" i="16"/>
  <c r="O23" i="16" s="1"/>
  <c r="M47" i="5"/>
  <c r="M51" i="5"/>
  <c r="M55" i="5" s="1"/>
  <c r="M56" i="5" s="1"/>
  <c r="M47" i="6"/>
  <c r="M51" i="6"/>
  <c r="M55" i="6" s="1"/>
  <c r="M56" i="6" s="1"/>
  <c r="N57" i="5"/>
  <c r="L64" i="6" l="1"/>
  <c r="L65" i="6" s="1"/>
  <c r="L66" i="6" s="1"/>
  <c r="L64" i="5"/>
  <c r="L65" i="5" s="1"/>
  <c r="L66" i="5" s="1"/>
  <c r="L60" i="16"/>
  <c r="L61" i="16" s="1"/>
  <c r="L62" i="16" s="1"/>
  <c r="M60" i="16"/>
  <c r="M61" i="16" s="1"/>
  <c r="M62" i="16" s="1"/>
  <c r="M60" i="6"/>
  <c r="M61" i="6" s="1"/>
  <c r="M62" i="6" s="1"/>
  <c r="M52" i="16"/>
  <c r="M75" i="16" s="1"/>
  <c r="M60" i="5"/>
  <c r="M61" i="5" s="1"/>
  <c r="M62" i="5" s="1"/>
  <c r="Q49" i="12"/>
  <c r="P41" i="12"/>
  <c r="P31" i="6"/>
  <c r="P36" i="16"/>
  <c r="P90" i="16" s="1"/>
  <c r="N43" i="15" s="1"/>
  <c r="P31" i="5"/>
  <c r="P36" i="6"/>
  <c r="P90" i="6" s="1"/>
  <c r="N32" i="15" s="1"/>
  <c r="P31" i="16"/>
  <c r="P36" i="5"/>
  <c r="P90" i="5" s="1"/>
  <c r="N21" i="15" s="1"/>
  <c r="O23" i="5"/>
  <c r="O45" i="5" s="1"/>
  <c r="O45" i="16"/>
  <c r="O45" i="6"/>
  <c r="M52" i="6"/>
  <c r="M75" i="6" s="1"/>
  <c r="P15" i="16"/>
  <c r="P23" i="16" s="1"/>
  <c r="L12" i="15"/>
  <c r="N70" i="5"/>
  <c r="O57" i="5"/>
  <c r="N70" i="16"/>
  <c r="L34" i="15"/>
  <c r="P15" i="6"/>
  <c r="P23" i="6" s="1"/>
  <c r="P15" i="5"/>
  <c r="O57" i="6"/>
  <c r="M52" i="5"/>
  <c r="M75" i="5" s="1"/>
  <c r="O57" i="16"/>
  <c r="L23" i="15"/>
  <c r="N70" i="6"/>
  <c r="L64" i="16" l="1"/>
  <c r="L65" i="16" s="1"/>
  <c r="L66" i="16" s="1"/>
  <c r="M64" i="16"/>
  <c r="M65" i="16" s="1"/>
  <c r="M66" i="16" s="1"/>
  <c r="N67" i="6"/>
  <c r="L24" i="15" s="1"/>
  <c r="N40" i="6"/>
  <c r="N46" i="6" s="1"/>
  <c r="N47" i="6" s="1"/>
  <c r="N60" i="6" s="1"/>
  <c r="N61" i="6" s="1"/>
  <c r="N62" i="6" s="1"/>
  <c r="M64" i="6"/>
  <c r="M65" i="6" s="1"/>
  <c r="M66" i="6" s="1"/>
  <c r="N67" i="5"/>
  <c r="L13" i="15" s="1"/>
  <c r="N40" i="5"/>
  <c r="N46" i="5" s="1"/>
  <c r="N51" i="5" s="1"/>
  <c r="N55" i="5" s="1"/>
  <c r="N56" i="5" s="1"/>
  <c r="P57" i="5" s="1"/>
  <c r="M64" i="5"/>
  <c r="M65" i="5" s="1"/>
  <c r="M66" i="5" s="1"/>
  <c r="P23" i="5"/>
  <c r="P45" i="5" s="1"/>
  <c r="P45" i="16"/>
  <c r="P45" i="6"/>
  <c r="O70" i="6"/>
  <c r="M23" i="15"/>
  <c r="O70" i="5"/>
  <c r="M12" i="15"/>
  <c r="M34" i="15"/>
  <c r="O70" i="16"/>
  <c r="N71" i="6" l="1"/>
  <c r="N72" i="6" s="1"/>
  <c r="L25" i="15" s="1"/>
  <c r="N51" i="6"/>
  <c r="N55" i="6" s="1"/>
  <c r="N56" i="6" s="1"/>
  <c r="P57" i="6" s="1"/>
  <c r="N23" i="15" s="1"/>
  <c r="O67" i="16"/>
  <c r="M35" i="15" s="1"/>
  <c r="O40" i="16"/>
  <c r="O46" i="16" s="1"/>
  <c r="N67" i="16"/>
  <c r="L35" i="15" s="1"/>
  <c r="N40" i="16"/>
  <c r="N46" i="16" s="1"/>
  <c r="N51" i="16" s="1"/>
  <c r="N55" i="16" s="1"/>
  <c r="N56" i="16" s="1"/>
  <c r="P57" i="16" s="1"/>
  <c r="P70" i="16" s="1"/>
  <c r="N71" i="5"/>
  <c r="N72" i="5" s="1"/>
  <c r="L14" i="15" s="1"/>
  <c r="O40" i="6"/>
  <c r="O46" i="6" s="1"/>
  <c r="O51" i="6" s="1"/>
  <c r="O67" i="6"/>
  <c r="M24" i="15" s="1"/>
  <c r="N64" i="6"/>
  <c r="N65" i="6" s="1"/>
  <c r="N66" i="6" s="1"/>
  <c r="P67" i="6" s="1"/>
  <c r="N24" i="15" s="1"/>
  <c r="N52" i="5"/>
  <c r="N75" i="5" s="1"/>
  <c r="O40" i="5"/>
  <c r="O46" i="5" s="1"/>
  <c r="O67" i="5"/>
  <c r="O71" i="5" s="1"/>
  <c r="O72" i="5" s="1"/>
  <c r="M14" i="15" s="1"/>
  <c r="N47" i="5"/>
  <c r="N60" i="5" s="1"/>
  <c r="N61" i="5" s="1"/>
  <c r="N62" i="5" s="1"/>
  <c r="N12" i="15"/>
  <c r="P70" i="5"/>
  <c r="P80" i="6" l="1"/>
  <c r="N26" i="15" s="1"/>
  <c r="O71" i="16"/>
  <c r="O72" i="16" s="1"/>
  <c r="M36" i="15" s="1"/>
  <c r="N52" i="6"/>
  <c r="N75" i="6" s="1"/>
  <c r="O47" i="6"/>
  <c r="O52" i="6"/>
  <c r="O75" i="6" s="1"/>
  <c r="N71" i="16"/>
  <c r="N72" i="16" s="1"/>
  <c r="L36" i="15" s="1"/>
  <c r="M13" i="15"/>
  <c r="N52" i="16"/>
  <c r="N75" i="16" s="1"/>
  <c r="O47" i="16"/>
  <c r="O60" i="16" s="1"/>
  <c r="O61" i="16" s="1"/>
  <c r="O62" i="16" s="1"/>
  <c r="O51" i="16"/>
  <c r="P80" i="16" s="1"/>
  <c r="N34" i="15"/>
  <c r="O71" i="6"/>
  <c r="O72" i="6" s="1"/>
  <c r="M25" i="15" s="1"/>
  <c r="N47" i="16"/>
  <c r="N60" i="16" s="1"/>
  <c r="N61" i="16" s="1"/>
  <c r="N62" i="16" s="1"/>
  <c r="P40" i="6"/>
  <c r="P46" i="6" s="1"/>
  <c r="P71" i="6"/>
  <c r="N64" i="5"/>
  <c r="N65" i="5" s="1"/>
  <c r="N66" i="5" s="1"/>
  <c r="O51" i="5"/>
  <c r="P80" i="5" s="1"/>
  <c r="O47" i="5"/>
  <c r="P70" i="6"/>
  <c r="O52" i="16" l="1"/>
  <c r="O75" i="16" s="1"/>
  <c r="N64" i="16"/>
  <c r="N65" i="16" s="1"/>
  <c r="N66" i="16" s="1"/>
  <c r="O64" i="16"/>
  <c r="P81" i="16" s="1"/>
  <c r="N38" i="15" s="1"/>
  <c r="P72" i="6"/>
  <c r="N25" i="15" s="1"/>
  <c r="P51" i="6"/>
  <c r="P47" i="6"/>
  <c r="P60" i="6" s="1"/>
  <c r="P61" i="6" s="1"/>
  <c r="P62" i="6" s="1"/>
  <c r="P67" i="5"/>
  <c r="P40" i="5"/>
  <c r="P46" i="5" s="1"/>
  <c r="O52" i="5"/>
  <c r="O75" i="5" s="1"/>
  <c r="P40" i="16" l="1"/>
  <c r="P46" i="16" s="1"/>
  <c r="P51" i="16" s="1"/>
  <c r="P85" i="16" s="1"/>
  <c r="P67" i="16"/>
  <c r="N35" i="15" s="1"/>
  <c r="N37" i="15"/>
  <c r="P82" i="16"/>
  <c r="N39" i="15" s="1"/>
  <c r="P64" i="6"/>
  <c r="P86" i="6" s="1"/>
  <c r="N30" i="15" s="1"/>
  <c r="P85" i="6"/>
  <c r="P52" i="6"/>
  <c r="P75" i="6" s="1"/>
  <c r="N15" i="15"/>
  <c r="P51" i="5"/>
  <c r="P85" i="5" s="1"/>
  <c r="N18" i="15" s="1"/>
  <c r="P47" i="5"/>
  <c r="P71" i="5"/>
  <c r="P72" i="5" s="1"/>
  <c r="N14" i="15" s="1"/>
  <c r="N13" i="15"/>
  <c r="P71" i="16" l="1"/>
  <c r="P72" i="16" s="1"/>
  <c r="N36" i="15" s="1"/>
  <c r="P47" i="16"/>
  <c r="P60" i="16" s="1"/>
  <c r="P61" i="16" s="1"/>
  <c r="P62" i="16" s="1"/>
  <c r="P52" i="16"/>
  <c r="P75" i="16" s="1"/>
  <c r="N29" i="15"/>
  <c r="P87" i="6"/>
  <c r="P52" i="5"/>
  <c r="P75" i="5" s="1"/>
  <c r="N40" i="15"/>
  <c r="P64" i="16" l="1"/>
  <c r="P86" i="16" s="1"/>
  <c r="N31" i="15"/>
  <c r="N41" i="15" l="1"/>
  <c r="P87" i="16"/>
  <c r="N42" i="15" s="1"/>
  <c r="P95" i="16" l="1"/>
  <c r="N44" i="15" s="1"/>
  <c r="P44" i="15" l="1"/>
  <c r="P14" i="7"/>
  <c r="P60" i="5" l="1"/>
  <c r="P61" i="5" s="1"/>
  <c r="P62" i="5" s="1"/>
  <c r="P64" i="5" s="1"/>
  <c r="P86" i="5" s="1"/>
  <c r="P87" i="5" l="1"/>
  <c r="N20" i="15" s="1"/>
  <c r="N19" i="15"/>
  <c r="O60" i="6"/>
  <c r="O61" i="6" s="1"/>
  <c r="O62" i="6" s="1"/>
  <c r="O64" i="6" s="1"/>
  <c r="P81" i="6" s="1"/>
  <c r="P82" i="6" l="1"/>
  <c r="N27" i="15"/>
  <c r="O60" i="5"/>
  <c r="O61" i="5" s="1"/>
  <c r="O62" i="5" s="1"/>
  <c r="O64" i="5" s="1"/>
  <c r="P81" i="5" s="1"/>
  <c r="P82" i="5" l="1"/>
  <c r="N16" i="15"/>
  <c r="N28" i="15"/>
  <c r="P95" i="6"/>
  <c r="N33" i="15" l="1"/>
  <c r="P12" i="7"/>
  <c r="P33" i="15"/>
  <c r="N17" i="15"/>
  <c r="P95" i="5"/>
  <c r="N22" i="15" l="1"/>
  <c r="P10" i="7"/>
  <c r="P22" i="15"/>
</calcChain>
</file>

<file path=xl/sharedStrings.xml><?xml version="1.0" encoding="utf-8"?>
<sst xmlns="http://schemas.openxmlformats.org/spreadsheetml/2006/main" count="2189" uniqueCount="562">
  <si>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</si>
  <si>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</si>
  <si>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</si>
  <si>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</si>
  <si>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</si>
  <si>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</si>
  <si>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</si>
  <si>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</si>
  <si>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</si>
  <si>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</si>
  <si>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</si>
  <si>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</si>
  <si>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</si>
  <si>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</si>
  <si>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</si>
  <si>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</si>
  <si>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</si>
  <si>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</si>
  <si>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</si>
  <si>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</si>
  <si>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</si>
  <si>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</si>
  <si>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</si>
  <si>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</si>
  <si>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</si>
  <si>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</si>
  <si>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</si>
  <si>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</si>
  <si>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</si>
  <si>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</si>
  <si>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</si>
  <si>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</si>
  <si>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</si>
  <si>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</si>
  <si>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</si>
  <si>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</si>
  <si>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</si>
  <si>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</si>
  <si>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</si>
  <si>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</si>
  <si>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</si>
  <si>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</si>
  <si>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</si>
  <si>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</si>
  <si>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</si>
  <si>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</si>
  <si>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</si>
  <si>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</si>
  <si>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</si>
  <si>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</si>
  <si>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</si>
  <si>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</si>
  <si>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</si>
  <si>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</si>
  <si>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</si>
  <si>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</si>
  <si>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</si>
  <si>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</si>
  <si>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</si>
  <si>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</si>
  <si>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</si>
  <si>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</si>
  <si>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</si>
  <si>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</si>
  <si>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</si>
  <si>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</si>
  <si>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</si>
  <si>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</si>
  <si>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</si>
  <si>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</si>
  <si>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</si>
  <si>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</si>
  <si>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</si>
  <si>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</si>
  <si>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</si>
  <si>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</si>
  <si>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</si>
  <si>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</si>
  <si>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</si>
  <si>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</si>
  <si>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</si>
  <si>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</si>
  <si>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</si>
  <si>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</si>
  <si>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</si>
  <si>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</si>
  <si>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</si>
  <si>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</si>
  <si>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</si>
  <si>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</si>
  <si>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</si>
  <si>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</si>
  <si>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</si>
  <si>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</si>
  <si>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</si>
  <si>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</si>
  <si>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</si>
  <si>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</si>
  <si>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</si>
  <si>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</si>
  <si>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</si>
  <si>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</si>
  <si>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</si>
  <si>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</si>
  <si>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</si>
  <si>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</si>
  <si>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</si>
  <si>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</si>
  <si>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</si>
  <si>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</si>
  <si>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</si>
  <si>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</si>
  <si>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</si>
  <si>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</si>
  <si>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</si>
  <si>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</si>
  <si>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</si>
  <si>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</si>
  <si>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</si>
  <si>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The model accommodates one wastewater price control. Thames Water has two wastewater controls.</t>
  </si>
  <si>
    <t>Added inputs and calculations associated with the Dmmy price control.</t>
  </si>
  <si>
    <t>Data
WRFIM - Dmmy
WRFIM adjustments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</si>
  <si>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</si>
  <si>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</si>
  <si>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</si>
  <si>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</si>
  <si>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</si>
  <si>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</si>
  <si>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</si>
  <si>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</si>
  <si>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</si>
  <si>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</si>
  <si>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</si>
  <si>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</si>
  <si>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</si>
  <si>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</si>
  <si>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</si>
  <si>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</si>
  <si>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</si>
  <si>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</si>
  <si>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</si>
  <si>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</si>
  <si>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</si>
  <si>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</si>
  <si>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</si>
  <si>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</si>
  <si>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</si>
  <si>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</si>
  <si>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</si>
  <si>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</si>
  <si>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</si>
  <si>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</si>
  <si>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</si>
  <si>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</si>
  <si>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</si>
  <si>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</si>
  <si>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</si>
  <si>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</si>
  <si>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</si>
  <si>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</si>
  <si>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</si>
  <si>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</si>
  <si>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</si>
  <si>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</si>
  <si>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</si>
  <si>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</si>
  <si>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</si>
  <si>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</si>
  <si>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</si>
  <si>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</si>
  <si>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</si>
  <si>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</si>
  <si>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</si>
  <si>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</si>
  <si>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</si>
  <si>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</si>
  <si>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</si>
  <si>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</si>
  <si>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</si>
  <si>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</si>
  <si>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</si>
  <si>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</si>
  <si>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</si>
  <si>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</si>
  <si>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</si>
  <si>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</si>
  <si>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</si>
  <si>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</si>
  <si>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</si>
  <si>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</si>
  <si>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</si>
  <si>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</si>
  <si>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</si>
  <si>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</si>
  <si>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</si>
  <si>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</si>
  <si>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</si>
  <si>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</si>
  <si>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</si>
  <si>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</si>
  <si>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</si>
  <si>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</si>
  <si>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</si>
  <si>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</si>
  <si>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</si>
  <si>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</si>
  <si>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</si>
  <si>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</si>
  <si>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</si>
  <si>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</si>
  <si>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</si>
  <si>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</si>
  <si>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</si>
  <si>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</si>
  <si>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</si>
  <si>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</si>
  <si>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</si>
  <si>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</si>
  <si>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</si>
  <si>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</si>
  <si>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</si>
  <si>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</si>
  <si>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</si>
  <si>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</si>
  <si>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</si>
  <si>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</si>
  <si>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</si>
  <si>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</si>
  <si>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</si>
  <si>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</si>
  <si>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</si>
  <si>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</si>
  <si>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</si>
  <si>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</si>
  <si>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</si>
  <si>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</si>
  <si>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</si>
  <si>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</si>
  <si>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</si>
  <si>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</si>
  <si>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</si>
  <si>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</si>
  <si>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</si>
  <si>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</si>
  <si>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</si>
  <si>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</si>
  <si>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</si>
  <si>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</si>
  <si>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</si>
  <si>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</si>
  <si>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</si>
  <si>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</si>
  <si>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</si>
  <si>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</si>
  <si>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</si>
  <si>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</si>
  <si>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</si>
  <si>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</si>
  <si>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</si>
  <si>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</si>
  <si>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</si>
  <si>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</si>
  <si>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</si>
  <si>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</si>
  <si>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</si>
  <si>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</si>
  <si>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</si>
  <si>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</si>
  <si>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</si>
  <si>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</si>
  <si>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</si>
  <si>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</si>
  <si>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</si>
  <si>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</si>
  <si>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</si>
  <si>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</si>
  <si>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</si>
  <si>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</si>
  <si>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</si>
  <si>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</si>
  <si>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</si>
  <si>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</si>
  <si>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</si>
  <si>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</si>
  <si>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</si>
  <si>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</si>
  <si>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</si>
  <si>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</si>
  <si>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</si>
  <si>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</si>
  <si>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</si>
  <si>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</si>
  <si>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</si>
  <si>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</si>
  <si>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</si>
  <si>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</si>
  <si>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</si>
  <si>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</si>
  <si>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</si>
  <si>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</si>
  <si>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</si>
  <si>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</si>
  <si>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</si>
  <si>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</si>
  <si>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</si>
  <si>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</si>
  <si>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</si>
  <si>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</si>
  <si>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</si>
  <si>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</si>
  <si>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</si>
  <si>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</si>
  <si>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</si>
  <si>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</si>
  <si>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</si>
  <si>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</si>
  <si>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</si>
  <si>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</si>
  <si>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</si>
  <si>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</si>
  <si>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</si>
  <si>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</si>
  <si>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</si>
  <si>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</si>
  <si>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</si>
  <si>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</si>
  <si>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</si>
  <si>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</si>
  <si>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</si>
  <si>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</si>
  <si>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</si>
  <si>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</si>
  <si>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</si>
  <si>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</si>
  <si>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</si>
  <si>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</si>
  <si>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</si>
  <si>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</si>
  <si>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</si>
  <si>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</si>
  <si>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</si>
  <si>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</si>
  <si>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</si>
  <si>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</si>
  <si>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</si>
  <si>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</si>
  <si>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</si>
  <si>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</si>
  <si>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</si>
  <si>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</si>
  <si>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</si>
  <si>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</si>
  <si>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</si>
  <si>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</si>
  <si>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</si>
  <si>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</si>
  <si>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</si>
  <si>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</si>
  <si>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</si>
  <si>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</si>
  <si>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</si>
  <si>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</si>
  <si>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</si>
  <si>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</si>
  <si>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</si>
  <si>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</si>
  <si>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</si>
  <si>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</si>
  <si>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</si>
  <si>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</si>
  <si>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</si>
  <si>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</si>
  <si>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</si>
  <si>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</si>
  <si>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</si>
  <si>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</si>
  <si>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</si>
  <si>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</si>
  <si>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</si>
  <si>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</si>
  <si>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</si>
  <si>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</si>
  <si>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</si>
  <si>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</si>
  <si>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</si>
  <si>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</si>
  <si>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</si>
  <si>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</si>
  <si>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</si>
  <si>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</si>
  <si>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</si>
  <si>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</si>
  <si>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</si>
  <si>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</si>
  <si>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</si>
  <si>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</si>
  <si>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</si>
  <si>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</si>
  <si>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</si>
  <si>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</si>
  <si>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</si>
  <si>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</si>
  <si>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</si>
  <si>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</si>
  <si>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</si>
  <si>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</si>
  <si>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</si>
  <si>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</si>
  <si>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</si>
  <si>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</si>
  <si>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</si>
  <si>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</si>
  <si>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</si>
  <si>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</si>
  <si>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</si>
  <si>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</si>
  <si>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</si>
  <si>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</si>
  <si>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</si>
  <si>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</si>
  <si>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</si>
  <si>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</si>
  <si>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</si>
  <si>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</si>
  <si>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</si>
  <si>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</si>
  <si>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</si>
  <si>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</si>
  <si>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</si>
  <si>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</si>
  <si>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</si>
  <si>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</si>
  <si>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</si>
  <si>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</si>
  <si>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</si>
  <si>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</si>
  <si>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</si>
  <si>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</si>
  <si>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</si>
  <si>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</si>
  <si>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</si>
  <si>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</si>
  <si>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</si>
  <si>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</si>
  <si>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</si>
  <si>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</si>
  <si>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</si>
  <si>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</si>
  <si>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</si>
  <si>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</si>
  <si>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</si>
  <si>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</si>
  <si>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</si>
  <si>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</si>
  <si>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</si>
  <si>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</si>
  <si>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</si>
  <si>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</si>
  <si>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</si>
  <si>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</si>
  <si>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</si>
  <si>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</si>
  <si>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</si>
  <si>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</si>
  <si>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</si>
  <si>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</si>
  <si>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</si>
  <si>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</si>
  <si>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</si>
  <si>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</si>
  <si>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</si>
  <si>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</si>
  <si>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</si>
  <si>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</si>
  <si>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</si>
  <si>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</si>
  <si>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</si>
  <si>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</si>
  <si>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</si>
  <si>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</si>
  <si>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</si>
  <si>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</si>
  <si>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</si>
  <si>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</si>
  <si>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</si>
  <si>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</si>
  <si>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</si>
  <si>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</si>
  <si>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</si>
  <si>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</si>
  <si>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</si>
  <si>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</si>
  <si>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</si>
  <si>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</si>
  <si>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</si>
  <si>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</si>
  <si>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</si>
  <si>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</si>
  <si>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</si>
  <si>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</si>
  <si>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</si>
  <si>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</si>
  <si>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</si>
  <si>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</si>
  <si>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</si>
  <si>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</si>
  <si>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</si>
  <si>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</si>
  <si>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</si>
  <si>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</si>
  <si>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</si>
  <si>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</si>
  <si>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</si>
  <si>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</si>
  <si>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</si>
  <si>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</si>
  <si>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</si>
  <si>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</si>
  <si>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</si>
  <si>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</si>
  <si>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</si>
  <si>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</si>
  <si>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</si>
  <si>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</si>
  <si>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</si>
  <si>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</si>
  <si>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</si>
  <si>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</si>
  <si>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</si>
  <si>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NAV year</t>
  </si>
  <si>
    <t>The model does not accommodate the in-period NAV.</t>
  </si>
  <si>
    <t>17/18 price base</t>
  </si>
  <si>
    <t>AllRev.Outturn.Water.Revised</t>
  </si>
  <si>
    <t>AllRev.Outturn.Waste.Revised</t>
  </si>
  <si>
    <t>AllRev.Outturn.Dmmy.Revised</t>
  </si>
  <si>
    <t xml:space="preserve">Data rows 39, 41, 45, 60 and 64
WRFIM adjustments row 14
</t>
  </si>
  <si>
    <t>NAV Allowed revenue - water</t>
  </si>
  <si>
    <t>NAV Allowed revenue - wastewater</t>
  </si>
  <si>
    <t>NAV Allowed revenue - dmmy</t>
  </si>
  <si>
    <t>NAV Other adjustment - water</t>
  </si>
  <si>
    <t>NAV Other adjustment - wastewater</t>
  </si>
  <si>
    <t>NAV Other adjustment - dmmy</t>
  </si>
  <si>
    <t>NAV related inputs</t>
  </si>
  <si>
    <t>NAV Other adjustment to be applied at PR19</t>
  </si>
  <si>
    <t>Rows 25-28
Row 82
Row 84</t>
  </si>
  <si>
    <t>Data rows 61 onwards
WRFIM sheets rows 17 to 24, 45, 46 and 93</t>
  </si>
  <si>
    <t>Are NAV adjustments required for this company</t>
  </si>
  <si>
    <t>Added inputs for companies that have had an in-period NAV. New calculations added to WRFIM sheets to pick up the NAV decision inputs and feed into calcualtions of Allowed revenue from FD and Adjusted Allowed Revenue. NAV Other adjustment feed into the total reward / (penalty) at the end of AMP6.</t>
  </si>
  <si>
    <t>Action /
Intervention
reference</t>
  </si>
  <si>
    <t>InpOverride
WRFIM - Water
WRFIM - Waste
WRFIM - Dmmy</t>
  </si>
  <si>
    <t>WRFIM sheets rows 60 and 64</t>
  </si>
  <si>
    <t>Adjustment in respect of end of period ODI penalties paid early in outturn prices - water</t>
  </si>
  <si>
    <t>Adjustment in respect of end of period ODI penalties paid early in outturn prices - wastewater</t>
  </si>
  <si>
    <t>Adjustment in respect of end of period ODI penalties paid early in outturn prices - dmmy</t>
  </si>
  <si>
    <t>Included adjustments in respect of early payment of end of period ODI penalties in the calculation of the WRFIM penalty.</t>
  </si>
  <si>
    <t>The WRFIM penalty calculations should exclude under-recovery in respect of early payment of end of period ODI penalties.</t>
  </si>
  <si>
    <t>Amended Year 4 WRFIM adjustments at the end of AMP6 to back out the over-recovered 18/19 revenue returned after one year.</t>
  </si>
  <si>
    <t>WRFIM - Water
WRFIM - Waste
WRFIM - Dmmy</t>
  </si>
  <si>
    <t>WRFIM sheets P80</t>
  </si>
  <si>
    <t>The model double counts over-recovered 18/19 revenue returned early in the end of AMP6 adjustment.</t>
  </si>
  <si>
    <t>WSH</t>
  </si>
  <si>
    <t>PR19PD005TMSBYRFD</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</si>
</sst>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21">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rgb="FF0000FF"/>
      <name val="Arial"/>
      <family val="2"/>
    </font>
    <font>
      <sz val="11"/>
      <color theme="1"/>
      <name val="Calibri"/>
      <family val="2"/>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theme="9"/>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8" tint="0.79998168889431442"/>
        <bgColor indexed="64"/>
      </patternFill>
    </fill>
    <fill>
      <patternFill patternType="solid">
        <fgColor rgb="FFFFC00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857362"/>
      </left>
      <right style="medium">
        <color rgb="FF857362"/>
      </right>
      <top style="medium">
        <color rgb="FF857362"/>
      </top>
      <bottom style="medium">
        <color rgb="FF857362"/>
      </bottom>
      <diagonal/>
    </border>
  </borders>
  <cellStyleXfs count="11041">
    <xf numFmtId="0" fontId="0"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35" fillId="5" borderId="4" applyNumberFormat="0" applyAlignment="0" applyProtection="0"/>
    <xf numFmtId="0" fontId="40" fillId="6" borderId="5" applyNumberFormat="0" applyAlignment="0" applyProtection="0"/>
    <xf numFmtId="0" fontId="26" fillId="6" borderId="4" applyNumberFormat="0" applyAlignment="0" applyProtection="0"/>
    <xf numFmtId="0" fontId="36" fillId="0" borderId="6" applyNumberFormat="0" applyFill="0" applyAlignment="0" applyProtection="0"/>
    <xf numFmtId="0" fontId="27" fillId="7" borderId="7" applyNumberFormat="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1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165" fontId="12" fillId="0" borderId="10">
      <alignment horizontal="center"/>
    </xf>
    <xf numFmtId="0" fontId="13" fillId="0" borderId="11" applyNumberFormat="0" applyAlignment="0" applyProtection="0"/>
    <xf numFmtId="0" fontId="14" fillId="0" borderId="0" applyNumberFormat="0" applyAlignment="0" applyProtection="0"/>
    <xf numFmtId="0" fontId="15" fillId="0" borderId="12" applyNumberFormat="0" applyFill="0" applyAlignment="0">
      <alignment vertical="top"/>
    </xf>
    <xf numFmtId="0" fontId="16" fillId="0" borderId="13" applyNumberFormat="0" applyFill="0" applyAlignment="0"/>
    <xf numFmtId="0" fontId="17" fillId="0" borderId="0" applyNumberFormat="0" applyFill="0" applyAlignment="0"/>
    <xf numFmtId="0" fontId="18" fillId="33" borderId="14" applyNumberFormat="0" applyFont="0" applyAlignment="0" applyProtection="0"/>
    <xf numFmtId="0" fontId="18" fillId="34" borderId="14" applyNumberFormat="0" applyFont="0" applyAlignment="0" applyProtection="0"/>
    <xf numFmtId="0" fontId="18" fillId="35" borderId="15" applyNumberFormat="0" applyFont="0" applyAlignment="0" applyProtection="0"/>
    <xf numFmtId="0" fontId="19" fillId="0" borderId="0" applyNumberFormat="0" applyFill="0" applyBorder="0" applyAlignment="0" applyProtection="0"/>
    <xf numFmtId="0" fontId="9" fillId="36" borderId="14" applyNumberFormat="0" applyFont="0" applyAlignment="0" applyProtection="0"/>
    <xf numFmtId="0" fontId="9" fillId="37" borderId="15" applyNumberFormat="0" applyFont="0" applyAlignment="0" applyProtection="0"/>
    <xf numFmtId="0" fontId="20" fillId="0" borderId="0" applyFont="0" applyFill="0" applyBorder="0" applyAlignment="0" applyProtection="0"/>
    <xf numFmtId="0" fontId="21" fillId="0" borderId="0" applyNumberFormat="0" applyFill="0" applyBorder="0" applyAlignment="0" applyProtection="0"/>
    <xf numFmtId="49" fontId="22" fillId="0" borderId="0" applyFont="0" applyFill="0" applyBorder="0" applyAlignment="0" applyProtection="0">
      <alignment horizontal="left"/>
    </xf>
    <xf numFmtId="0" fontId="18" fillId="0" borderId="0" applyAlignment="0" applyProtection="0"/>
    <xf numFmtId="0" fontId="23" fillId="0" borderId="0" applyFill="0" applyBorder="0" applyAlignment="0" applyProtection="0"/>
    <xf numFmtId="49" fontId="23" fillId="0" borderId="0" applyNumberFormat="0" applyAlignment="0" applyProtection="0">
      <alignment horizontal="left"/>
    </xf>
    <xf numFmtId="49" fontId="24" fillId="0" borderId="16"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7" fillId="38" borderId="0" applyNumberFormat="0" applyAlignment="0" applyProtection="0"/>
    <xf numFmtId="0" fontId="29" fillId="0" borderId="10" applyNumberFormat="0" applyAlignment="0" applyProtection="0"/>
    <xf numFmtId="0" fontId="34" fillId="39" borderId="0" applyNumberFormat="0" applyFont="0" applyAlignment="0" applyProtection="0"/>
    <xf numFmtId="0" fontId="38" fillId="40" borderId="0" applyNumberFormat="0" applyAlignment="0" applyProtection="0"/>
    <xf numFmtId="0" fontId="39" fillId="0" borderId="0"/>
    <xf numFmtId="0" fontId="18" fillId="0" borderId="0"/>
    <xf numFmtId="0" fontId="39" fillId="0" borderId="0"/>
    <xf numFmtId="0" fontId="39" fillId="8" borderId="8" applyNumberFormat="0" applyFont="0" applyAlignment="0" applyProtection="0"/>
    <xf numFmtId="0" fontId="20" fillId="0" borderId="0"/>
    <xf numFmtId="0" fontId="27" fillId="41" borderId="10" applyNumberFormat="0" applyAlignment="0" applyProtection="0"/>
    <xf numFmtId="0" fontId="18" fillId="42" borderId="14" applyNumberFormat="0" applyFont="0" applyAlignment="0"/>
    <xf numFmtId="0" fontId="20" fillId="0" borderId="0"/>
    <xf numFmtId="9" fontId="20" fillId="0" borderId="0" applyFont="0" applyFill="0" applyBorder="0" applyAlignment="0" applyProtection="0"/>
    <xf numFmtId="0" fontId="20" fillId="0" borderId="0"/>
    <xf numFmtId="0" fontId="20"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0" fontId="56" fillId="0" borderId="0"/>
    <xf numFmtId="0" fontId="56" fillId="0" borderId="0"/>
    <xf numFmtId="0" fontId="8" fillId="0" borderId="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0" fontId="20" fillId="0" borderId="0">
      <alignment vertical="top"/>
    </xf>
    <xf numFmtId="0" fontId="57" fillId="51" borderId="0" applyNumberFormat="0" applyBorder="0" applyAlignment="0" applyProtection="0"/>
    <xf numFmtId="0" fontId="57" fillId="34"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57" fillId="53"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6" borderId="0" applyNumberFormat="0" applyBorder="0" applyAlignment="0" applyProtection="0"/>
    <xf numFmtId="0" fontId="57" fillId="34" borderId="0" applyNumberFormat="0" applyBorder="0" applyAlignment="0" applyProtection="0"/>
    <xf numFmtId="0" fontId="58" fillId="57" borderId="0" applyNumberFormat="0" applyBorder="0" applyAlignment="0" applyProtection="0"/>
    <xf numFmtId="0" fontId="58" fillId="55" borderId="0" applyNumberFormat="0" applyBorder="0" applyAlignment="0" applyProtection="0"/>
    <xf numFmtId="0" fontId="58" fillId="33" borderId="0" applyNumberFormat="0" applyBorder="0" applyAlignment="0" applyProtection="0"/>
    <xf numFmtId="0" fontId="58" fillId="54" borderId="0" applyNumberFormat="0" applyBorder="0" applyAlignment="0" applyProtection="0"/>
    <xf numFmtId="0" fontId="58" fillId="57" borderId="0" applyNumberFormat="0" applyBorder="0" applyAlignment="0" applyProtection="0"/>
    <xf numFmtId="0" fontId="58" fillId="34"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59" fillId="62" borderId="0" applyNumberFormat="0" applyBorder="0" applyAlignment="0" applyProtection="0"/>
    <xf numFmtId="37" fontId="47" fillId="63" borderId="22">
      <alignment horizontal="left"/>
    </xf>
    <xf numFmtId="37" fontId="44" fillId="63" borderId="23"/>
    <xf numFmtId="0" fontId="20" fillId="63" borderId="21" applyNumberFormat="0" applyBorder="0"/>
    <xf numFmtId="0" fontId="20" fillId="63" borderId="21" applyNumberFormat="0" applyBorder="0"/>
    <xf numFmtId="0" fontId="20" fillId="63" borderId="21" applyNumberFormat="0" applyBorder="0"/>
    <xf numFmtId="0" fontId="60" fillId="51" borderId="24" applyNumberFormat="0" applyAlignment="0" applyProtection="0"/>
    <xf numFmtId="0" fontId="61" fillId="64" borderId="25" applyNumberFormat="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62" fillId="0" borderId="0" applyFont="0" applyFill="0" applyBorder="0" applyAlignment="0" applyProtection="0"/>
    <xf numFmtId="0" fontId="63" fillId="0" borderId="0" applyNumberFormat="0" applyFill="0" applyBorder="0" applyAlignment="0" applyProtection="0"/>
    <xf numFmtId="0" fontId="47" fillId="65" borderId="0">
      <alignment vertical="top"/>
    </xf>
    <xf numFmtId="0" fontId="20" fillId="0" borderId="26">
      <alignment vertical="top"/>
    </xf>
    <xf numFmtId="0" fontId="20" fillId="50" borderId="18">
      <alignment vertical="top"/>
    </xf>
    <xf numFmtId="0" fontId="47" fillId="50" borderId="0">
      <alignment vertical="top"/>
    </xf>
    <xf numFmtId="0" fontId="20" fillId="66" borderId="0">
      <alignment vertical="top"/>
    </xf>
    <xf numFmtId="0" fontId="64" fillId="67" borderId="0" applyNumberFormat="0" applyBorder="0" applyAlignment="0" applyProtection="0"/>
    <xf numFmtId="0" fontId="65" fillId="63" borderId="27"/>
    <xf numFmtId="37" fontId="20" fillId="63" borderId="0">
      <alignment horizontal="right"/>
    </xf>
    <xf numFmtId="37" fontId="20" fillId="63" borderId="0">
      <alignment horizontal="right"/>
    </xf>
    <xf numFmtId="37" fontId="20" fillId="63" borderId="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34" borderId="24" applyNumberFormat="0" applyAlignment="0" applyProtection="0"/>
    <xf numFmtId="0" fontId="72" fillId="0" borderId="31" applyNumberFormat="0" applyFill="0" applyAlignment="0" applyProtection="0"/>
    <xf numFmtId="0" fontId="73" fillId="33" borderId="0" applyNumberFormat="0" applyBorder="0" applyAlignment="0" applyProtection="0"/>
    <xf numFmtId="0" fontId="74" fillId="0" borderId="0"/>
    <xf numFmtId="0" fontId="20" fillId="0" borderId="0">
      <alignment vertical="top"/>
    </xf>
    <xf numFmtId="0" fontId="20" fillId="0" borderId="0">
      <alignment vertical="top"/>
    </xf>
    <xf numFmtId="0" fontId="20" fillId="0" borderId="0">
      <alignment vertical="top"/>
    </xf>
    <xf numFmtId="0" fontId="62" fillId="0" borderId="0"/>
    <xf numFmtId="0" fontId="75" fillId="51" borderId="3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76" fillId="0" borderId="0" applyNumberFormat="0" applyFill="0" applyBorder="0" applyAlignment="0" applyProtection="0"/>
    <xf numFmtId="0" fontId="77" fillId="0" borderId="33" applyNumberFormat="0" applyFill="0" applyAlignment="0" applyProtection="0"/>
    <xf numFmtId="0" fontId="78" fillId="0" borderId="0" applyNumberFormat="0" applyFill="0" applyBorder="0" applyAlignment="0" applyProtection="0"/>
    <xf numFmtId="37" fontId="79" fillId="68" borderId="34"/>
    <xf numFmtId="0" fontId="80" fillId="0" borderId="35">
      <alignment horizontal="right"/>
    </xf>
    <xf numFmtId="0" fontId="20" fillId="0" borderId="0"/>
    <xf numFmtId="0" fontId="9" fillId="0" borderId="0"/>
    <xf numFmtId="0" fontId="20" fillId="50" borderId="36"/>
    <xf numFmtId="0" fontId="20" fillId="66" borderId="0"/>
    <xf numFmtId="0" fontId="20" fillId="66" borderId="0"/>
    <xf numFmtId="0" fontId="56" fillId="0" borderId="0"/>
    <xf numFmtId="0" fontId="27" fillId="41" borderId="36" applyNumberFormat="0" applyAlignment="0" applyProtection="0"/>
    <xf numFmtId="9" fontId="9" fillId="0" borderId="0" applyFont="0" applyFill="0" applyBorder="0" applyAlignment="0" applyProtection="0"/>
    <xf numFmtId="171" fontId="5" fillId="0" borderId="0" applyFont="0" applyFill="0" applyBorder="0" applyProtection="0">
      <alignment vertical="top"/>
    </xf>
    <xf numFmtId="0" fontId="62" fillId="0" borderId="0"/>
    <xf numFmtId="0" fontId="4" fillId="0" borderId="0"/>
    <xf numFmtId="0" fontId="4" fillId="0" borderId="0"/>
    <xf numFmtId="171" fontId="7" fillId="0" borderId="0" applyFont="0" applyFill="0" applyBorder="0" applyProtection="0">
      <alignment vertical="top"/>
    </xf>
    <xf numFmtId="164" fontId="7" fillId="0" borderId="0" applyFont="0" applyFill="0" applyBorder="0" applyAlignment="0" applyProtection="0"/>
    <xf numFmtId="178" fontId="7" fillId="0" borderId="0" applyFont="0" applyFill="0" applyBorder="0" applyProtection="0">
      <alignment vertical="top"/>
    </xf>
    <xf numFmtId="0" fontId="45" fillId="38" borderId="0" applyNumberFormat="0" applyBorder="0" applyAlignment="0" applyProtection="0"/>
    <xf numFmtId="178" fontId="7" fillId="0" borderId="0" applyFont="0" applyFill="0" applyBorder="0" applyProtection="0">
      <alignment vertical="top"/>
    </xf>
    <xf numFmtId="0" fontId="94" fillId="44" borderId="0" applyNumberFormat="0" applyBorder="0" applyAlignment="0" applyProtection="0"/>
    <xf numFmtId="0" fontId="94"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94" fillId="77" borderId="0" applyNumberFormat="0" applyBorder="0" applyAlignment="0" applyProtection="0"/>
    <xf numFmtId="0" fontId="94" fillId="78" borderId="0" applyNumberFormat="0" applyBorder="0" applyAlignment="0" applyProtection="0"/>
    <xf numFmtId="0" fontId="94" fillId="79" borderId="0" applyNumberFormat="0" applyBorder="0" applyAlignment="0" applyProtection="0"/>
    <xf numFmtId="174" fontId="7" fillId="80" borderId="0" applyNumberFormat="0" applyFont="0" applyBorder="0" applyAlignment="0" applyProtection="0"/>
    <xf numFmtId="0" fontId="7" fillId="81" borderId="0" applyNumberFormat="0" applyFont="0" applyBorder="0" applyAlignment="0" applyProtection="0"/>
    <xf numFmtId="175" fontId="99" fillId="0" borderId="0" applyNumberFormat="0" applyProtection="0">
      <alignment vertical="top"/>
    </xf>
    <xf numFmtId="175" fontId="100" fillId="0" borderId="0" applyNumberFormat="0" applyProtection="0">
      <alignment vertical="top"/>
    </xf>
    <xf numFmtId="175" fontId="20" fillId="63" borderId="0" applyNumberFormat="0" applyProtection="0">
      <alignment vertical="top"/>
    </xf>
    <xf numFmtId="9" fontId="7" fillId="0" borderId="0" applyFont="0" applyFill="0" applyBorder="0" applyAlignment="0" applyProtection="0"/>
    <xf numFmtId="0" fontId="103" fillId="0" borderId="0" applyNumberFormat="0" applyFill="0" applyBorder="0" applyProtection="0">
      <alignment vertical="top"/>
    </xf>
    <xf numFmtId="0" fontId="101" fillId="0" borderId="0" applyNumberFormat="0" applyFill="0" applyBorder="0" applyAlignment="0" applyProtection="0">
      <alignment vertical="top"/>
      <protection locked="0"/>
    </xf>
    <xf numFmtId="179" fontId="20" fillId="0" borderId="0" applyFont="0" applyFill="0" applyBorder="0" applyProtection="0">
      <alignment vertical="top"/>
    </xf>
    <xf numFmtId="180" fontId="20" fillId="0" borderId="0" applyFont="0" applyFill="0" applyBorder="0" applyProtection="0">
      <alignment vertical="top"/>
    </xf>
    <xf numFmtId="177" fontId="20" fillId="0" borderId="0" applyFont="0" applyFill="0" applyBorder="0" applyProtection="0">
      <alignment vertical="top"/>
    </xf>
    <xf numFmtId="0" fontId="95" fillId="0" borderId="0"/>
    <xf numFmtId="0" fontId="96" fillId="0" borderId="0"/>
    <xf numFmtId="0" fontId="97" fillId="0" borderId="0"/>
    <xf numFmtId="176" fontId="47" fillId="0" borderId="0" applyNumberFormat="0" applyFill="0" applyBorder="0" applyProtection="0">
      <alignment vertical="top"/>
    </xf>
    <xf numFmtId="0" fontId="98"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60" fillId="51" borderId="43" applyNumberFormat="0" applyAlignment="0" applyProtection="0"/>
    <xf numFmtId="0" fontId="71" fillId="34" borderId="43" applyNumberFormat="0" applyAlignment="0" applyProtection="0"/>
    <xf numFmtId="0" fontId="20" fillId="52" borderId="44" applyNumberFormat="0" applyFont="0" applyAlignment="0" applyProtection="0"/>
    <xf numFmtId="0" fontId="75" fillId="51" borderId="45" applyNumberFormat="0" applyAlignment="0" applyProtection="0"/>
    <xf numFmtId="9" fontId="20" fillId="0" borderId="0" applyFont="0" applyFill="0" applyBorder="0" applyAlignment="0" applyProtection="0"/>
    <xf numFmtId="0" fontId="104" fillId="0" borderId="0">
      <alignment vertical="top"/>
    </xf>
    <xf numFmtId="0" fontId="77" fillId="0" borderId="46" applyNumberFormat="0" applyFill="0" applyAlignment="0" applyProtection="0"/>
    <xf numFmtId="0" fontId="20" fillId="0" borderId="0"/>
    <xf numFmtId="164" fontId="20" fillId="0" borderId="0" applyFont="0" applyFill="0" applyBorder="0" applyAlignment="0" applyProtection="0"/>
    <xf numFmtId="0" fontId="102" fillId="0" borderId="0" applyNumberFormat="0" applyFill="0" applyBorder="0" applyAlignment="0" applyProtection="0"/>
    <xf numFmtId="0" fontId="20" fillId="0" borderId="0">
      <alignment vertical="top"/>
    </xf>
    <xf numFmtId="164"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0" fontId="20" fillId="66" borderId="0">
      <alignment vertical="top"/>
    </xf>
    <xf numFmtId="181" fontId="7" fillId="0" borderId="0" applyFont="0" applyFill="0" applyBorder="0" applyProtection="0">
      <alignment vertical="top"/>
    </xf>
    <xf numFmtId="9" fontId="20" fillId="0" borderId="0" applyFont="0" applyFill="0" applyBorder="0" applyAlignment="0" applyProtection="0"/>
    <xf numFmtId="0" fontId="20" fillId="0" borderId="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0" fontId="20" fillId="0" borderId="0"/>
    <xf numFmtId="164" fontId="4" fillId="0" borderId="0" applyFont="0" applyFill="0" applyBorder="0" applyAlignment="0" applyProtection="0"/>
    <xf numFmtId="9" fontId="4" fillId="0" borderId="0" applyFont="0" applyFill="0" applyBorder="0" applyAlignment="0" applyProtection="0"/>
    <xf numFmtId="0" fontId="62" fillId="0" borderId="0"/>
    <xf numFmtId="0" fontId="109" fillId="0" borderId="0"/>
    <xf numFmtId="0" fontId="4" fillId="0" borderId="0"/>
    <xf numFmtId="0" fontId="4" fillId="0" borderId="0"/>
    <xf numFmtId="0" fontId="4" fillId="0" borderId="0"/>
    <xf numFmtId="9" fontId="109" fillId="0" borderId="0" applyFont="0" applyFill="0" applyBorder="0" applyAlignment="0" applyProtection="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0" fontId="6" fillId="0" borderId="0"/>
    <xf numFmtId="9" fontId="20" fillId="0" borderId="0" applyFont="0" applyFill="0" applyBorder="0" applyAlignment="0" applyProtection="0"/>
    <xf numFmtId="9" fontId="6" fillId="0" borderId="0" applyFont="0" applyFill="0" applyBorder="0" applyAlignment="0" applyProtection="0"/>
    <xf numFmtId="0" fontId="109" fillId="0" borderId="0"/>
    <xf numFmtId="164" fontId="109" fillId="0" borderId="0" applyFont="0" applyFill="0" applyBorder="0" applyAlignment="0" applyProtection="0"/>
    <xf numFmtId="177" fontId="4" fillId="0" borderId="0" applyFont="0" applyFill="0" applyBorder="0" applyProtection="0">
      <alignment vertical="top"/>
    </xf>
    <xf numFmtId="0" fontId="110" fillId="0" borderId="0"/>
    <xf numFmtId="0" fontId="20" fillId="0" borderId="0">
      <alignment vertical="top"/>
    </xf>
    <xf numFmtId="0" fontId="4" fillId="0" borderId="0"/>
    <xf numFmtId="0" fontId="4" fillId="0" borderId="0"/>
    <xf numFmtId="0" fontId="4" fillId="0" borderId="0"/>
    <xf numFmtId="0" fontId="93" fillId="0" borderId="0" applyNumberFormat="0" applyFill="0" applyBorder="0" applyAlignment="0" applyProtection="0"/>
    <xf numFmtId="0" fontId="4" fillId="0" borderId="0"/>
    <xf numFmtId="0" fontId="92"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82" fontId="106" fillId="82" borderId="0" applyNumberFormat="0">
      <alignment horizontal="left"/>
    </xf>
    <xf numFmtId="0" fontId="107" fillId="83" borderId="0" applyNumberFormat="0"/>
    <xf numFmtId="0" fontId="108" fillId="88" borderId="0" applyBorder="0"/>
    <xf numFmtId="183" fontId="7" fillId="89" borderId="0">
      <alignment horizontal="right" vertical="center"/>
    </xf>
    <xf numFmtId="0" fontId="7" fillId="85" borderId="47">
      <alignment horizontal="right" vertical="center" wrapText="1"/>
    </xf>
    <xf numFmtId="0" fontId="7" fillId="86" borderId="47">
      <alignment horizontal="right" vertical="center" wrapText="1"/>
    </xf>
    <xf numFmtId="0" fontId="107" fillId="83" borderId="47">
      <alignment horizontal="center" vertical="center" wrapText="1"/>
    </xf>
    <xf numFmtId="0" fontId="105" fillId="84" borderId="48">
      <alignment horizontal="left" vertical="center" wrapText="1"/>
    </xf>
    <xf numFmtId="183" fontId="94" fillId="90" borderId="0">
      <alignment horizontal="right" vertical="center"/>
    </xf>
    <xf numFmtId="0" fontId="106" fillId="82" borderId="47">
      <alignment horizontal="left" vertical="center" wrapText="1" readingOrder="1"/>
    </xf>
    <xf numFmtId="0" fontId="7" fillId="84" borderId="47">
      <alignment horizontal="right" vertical="center" wrapText="1"/>
    </xf>
    <xf numFmtId="0" fontId="94" fillId="88" borderId="47">
      <alignment horizontal="right" vertical="center" wrapText="1"/>
    </xf>
    <xf numFmtId="0" fontId="7" fillId="0" borderId="47">
      <alignment horizontal="left" vertical="center" wrapText="1"/>
    </xf>
    <xf numFmtId="184" fontId="94" fillId="91"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16" fillId="92" borderId="0"/>
    <xf numFmtId="0" fontId="93" fillId="0" borderId="0" applyNumberFormat="0" applyFill="0" applyBorder="0" applyAlignment="0" applyProtection="0"/>
    <xf numFmtId="0" fontId="20" fillId="0" borderId="0"/>
    <xf numFmtId="0" fontId="57" fillId="0" borderId="0"/>
    <xf numFmtId="0" fontId="57" fillId="0" borderId="0"/>
    <xf numFmtId="0" fontId="62" fillId="0" borderId="0"/>
    <xf numFmtId="0" fontId="4" fillId="0" borderId="0"/>
    <xf numFmtId="0" fontId="109" fillId="0" borderId="0"/>
    <xf numFmtId="0" fontId="4" fillId="0" borderId="0"/>
    <xf numFmtId="0" fontId="109" fillId="0" borderId="0"/>
    <xf numFmtId="40" fontId="112" fillId="87" borderId="0">
      <alignment horizontal="right"/>
    </xf>
    <xf numFmtId="0" fontId="113" fillId="87" borderId="0">
      <alignment horizontal="right"/>
    </xf>
    <xf numFmtId="0" fontId="114" fillId="87" borderId="49"/>
    <xf numFmtId="0" fontId="114" fillId="0" borderId="0" applyBorder="0">
      <alignment horizontal="centerContinuous"/>
    </xf>
    <xf numFmtId="0" fontId="115" fillId="0" borderId="0" applyBorder="0">
      <alignment horizontal="centerContinuous"/>
    </xf>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9"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9" fontId="20"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4"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118" fillId="0" borderId="0" applyFont="0" applyFill="0" applyBorder="0" applyProtection="0">
      <alignment vertical="top"/>
    </xf>
    <xf numFmtId="175" fontId="20" fillId="0" borderId="0" applyFont="0" applyFill="0" applyBorder="0" applyProtection="0">
      <alignment vertical="top"/>
    </xf>
    <xf numFmtId="175" fontId="47" fillId="0" borderId="0" applyFont="0" applyFill="0" applyBorder="0" applyAlignment="0" applyProtection="0"/>
    <xf numFmtId="178" fontId="20" fillId="0" borderId="0" applyFont="0" applyFill="0" applyBorder="0" applyProtection="0">
      <alignment vertical="top"/>
    </xf>
    <xf numFmtId="175" fontId="20" fillId="0" borderId="0" applyFont="0" applyFill="0" applyBorder="0" applyProtection="0">
      <alignment vertical="top"/>
    </xf>
    <xf numFmtId="180" fontId="20" fillId="0" borderId="0" applyFont="0" applyFill="0" applyBorder="0" applyProtection="0">
      <alignment vertical="top"/>
    </xf>
    <xf numFmtId="171" fontId="20" fillId="0" borderId="0" applyFont="0" applyFill="0" applyBorder="0" applyProtection="0">
      <alignment vertical="top"/>
    </xf>
    <xf numFmtId="177" fontId="20" fillId="0" borderId="0" applyFont="0" applyFill="0" applyBorder="0" applyProtection="0">
      <alignment vertical="top"/>
    </xf>
    <xf numFmtId="178" fontId="20" fillId="0" borderId="0" applyFont="0" applyFill="0" applyBorder="0" applyProtection="0">
      <alignment vertical="top"/>
    </xf>
    <xf numFmtId="181" fontId="20" fillId="0" borderId="0" applyFont="0" applyFill="0" applyBorder="0" applyProtection="0">
      <alignment vertical="top"/>
    </xf>
    <xf numFmtId="0" fontId="7" fillId="0" borderId="0"/>
    <xf numFmtId="0" fontId="45" fillId="38" borderId="0" applyNumberFormat="0" applyBorder="0" applyAlignment="0" applyProtection="0"/>
    <xf numFmtId="0" fontId="62" fillId="0" borderId="0"/>
    <xf numFmtId="164" fontId="7" fillId="0" borderId="0" applyFont="0" applyFill="0" applyBorder="0" applyAlignment="0" applyProtection="0"/>
    <xf numFmtId="0" fontId="20" fillId="0" borderId="0" applyFont="0" applyFill="0" applyBorder="0" applyAlignment="0" applyProtection="0"/>
    <xf numFmtId="0" fontId="20" fillId="0" borderId="0"/>
    <xf numFmtId="0" fontId="40" fillId="6" borderId="5" applyNumberFormat="0" applyAlignment="0" applyProtection="0"/>
    <xf numFmtId="0" fontId="10" fillId="29" borderId="0" applyNumberFormat="0" applyBorder="0" applyAlignment="0" applyProtection="0"/>
    <xf numFmtId="0" fontId="7" fillId="8" borderId="8" applyNumberFormat="0" applyFont="0" applyAlignment="0" applyProtection="0"/>
    <xf numFmtId="0" fontId="20" fillId="0" borderId="0"/>
    <xf numFmtId="0" fontId="20" fillId="0" borderId="0"/>
    <xf numFmtId="0" fontId="47" fillId="65" borderId="0"/>
    <xf numFmtId="0" fontId="20" fillId="0" borderId="0"/>
    <xf numFmtId="178" fontId="20" fillId="0" borderId="0" applyFont="0" applyFill="0" applyBorder="0" applyProtection="0">
      <alignment vertical="top"/>
    </xf>
    <xf numFmtId="0" fontId="78" fillId="0" borderId="0" applyNumberFormat="0" applyFill="0" applyBorder="0" applyAlignment="0" applyProtection="0"/>
    <xf numFmtId="0" fontId="20" fillId="0" borderId="0"/>
    <xf numFmtId="0" fontId="27" fillId="41" borderId="50" applyNumberFormat="0" applyAlignment="0" applyProtection="0"/>
    <xf numFmtId="164" fontId="20" fillId="0" borderId="0" applyFont="0" applyFill="0" applyBorder="0" applyAlignment="0" applyProtection="0"/>
    <xf numFmtId="0" fontId="20" fillId="0" borderId="0">
      <alignment vertical="top"/>
    </xf>
    <xf numFmtId="9"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164" fontId="20" fillId="0" borderId="0" applyFont="0" applyFill="0" applyBorder="0" applyAlignment="0" applyProtection="0"/>
    <xf numFmtId="0" fontId="30" fillId="2" borderId="0" applyNumberFormat="0" applyBorder="0" applyAlignment="0" applyProtection="0"/>
    <xf numFmtId="181" fontId="7" fillId="0" borderId="0" applyFont="0" applyFill="0" applyBorder="0" applyProtection="0">
      <alignment vertical="top"/>
    </xf>
    <xf numFmtId="0" fontId="62" fillId="0" borderId="0"/>
    <xf numFmtId="164" fontId="4" fillId="0" borderId="0" applyFont="0" applyFill="0" applyBorder="0" applyAlignment="0" applyProtection="0"/>
    <xf numFmtId="0" fontId="10" fillId="13" borderId="0" applyNumberFormat="0" applyBorder="0" applyAlignment="0" applyProtection="0"/>
    <xf numFmtId="0" fontId="20" fillId="0" borderId="0"/>
    <xf numFmtId="164" fontId="4" fillId="0" borderId="0" applyFont="0" applyFill="0" applyBorder="0" applyAlignment="0" applyProtection="0"/>
    <xf numFmtId="0" fontId="9" fillId="0" borderId="0"/>
    <xf numFmtId="0" fontId="10" fillId="17" borderId="0" applyNumberFormat="0" applyBorder="0" applyAlignment="0" applyProtection="0"/>
    <xf numFmtId="0" fontId="10" fillId="9" borderId="0" applyNumberFormat="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9" fillId="15" borderId="0" applyNumberFormat="0" applyBorder="0" applyAlignment="0" applyProtection="0"/>
    <xf numFmtId="0" fontId="20" fillId="0" borderId="0"/>
    <xf numFmtId="0" fontId="20" fillId="0" borderId="0">
      <alignment vertical="top"/>
    </xf>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80" fontId="4" fillId="0" borderId="0" applyFont="0" applyFill="0" applyBorder="0" applyProtection="0">
      <alignment vertical="top"/>
    </xf>
    <xf numFmtId="175" fontId="20"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0" fontId="20" fillId="52" borderId="44" applyNumberFormat="0" applyFont="0" applyAlignment="0" applyProtection="0"/>
    <xf numFmtId="164" fontId="4" fillId="0" borderId="0" applyFont="0" applyFill="0" applyBorder="0" applyAlignment="0" applyProtection="0"/>
    <xf numFmtId="0" fontId="37" fillId="4" borderId="0" applyNumberFormat="0" applyBorder="0" applyAlignment="0" applyProtection="0"/>
    <xf numFmtId="0" fontId="26" fillId="6" borderId="4" applyNumberFormat="0" applyAlignment="0" applyProtection="0"/>
    <xf numFmtId="0" fontId="27" fillId="7" borderId="7" applyNumberFormat="0" applyAlignment="0" applyProtection="0"/>
    <xf numFmtId="0" fontId="28" fillId="0" borderId="0" applyNumberFormat="0" applyFill="0" applyBorder="0" applyAlignment="0" applyProtection="0"/>
    <xf numFmtId="0" fontId="11"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0" fillId="66" borderId="0"/>
    <xf numFmtId="0" fontId="20" fillId="52" borderId="44" applyNumberFormat="0" applyFont="0" applyAlignment="0" applyProtection="0"/>
    <xf numFmtId="164" fontId="4" fillId="0" borderId="0" applyFont="0" applyFill="0" applyBorder="0" applyAlignment="0" applyProtection="0"/>
    <xf numFmtId="0" fontId="4" fillId="0" borderId="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66" borderId="0">
      <alignment vertical="top"/>
    </xf>
    <xf numFmtId="0" fontId="47" fillId="5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0" borderId="0">
      <alignment vertical="top"/>
    </xf>
    <xf numFmtId="0" fontId="104" fillId="0" borderId="0">
      <alignment vertical="top"/>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0" fontId="9" fillId="10" borderId="0" applyNumberFormat="0" applyBorder="0" applyAlignment="0" applyProtection="0"/>
    <xf numFmtId="164" fontId="4" fillId="0" borderId="0" applyFont="0" applyFill="0" applyBorder="0" applyAlignment="0" applyProtection="0"/>
    <xf numFmtId="0" fontId="9" fillId="0" borderId="0"/>
    <xf numFmtId="9" fontId="20"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6" fillId="0" borderId="6" applyNumberFormat="0" applyFill="0" applyAlignment="0" applyProtection="0"/>
    <xf numFmtId="0" fontId="42" fillId="0" borderId="0" applyNumberFormat="0" applyFill="0" applyBorder="0" applyAlignment="0" applyProtection="0"/>
    <xf numFmtId="164" fontId="4" fillId="0" borderId="0" applyFont="0" applyFill="0" applyBorder="0" applyAlignment="0" applyProtection="0"/>
    <xf numFmtId="0" fontId="35" fillId="5" borderId="4" applyNumberFormat="0" applyAlignment="0" applyProtection="0"/>
    <xf numFmtId="164" fontId="4" fillId="0" borderId="0" applyFont="0" applyFill="0" applyBorder="0" applyAlignment="0" applyProtection="0"/>
    <xf numFmtId="0" fontId="20" fillId="0" borderId="0" applyFont="0" applyFill="0" applyBorder="0" applyAlignment="0" applyProtection="0"/>
    <xf numFmtId="0" fontId="6" fillId="0" borderId="0"/>
    <xf numFmtId="0" fontId="9" fillId="14" borderId="0" applyNumberFormat="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9" fontId="9" fillId="0" borderId="0" applyFont="0" applyFill="0" applyBorder="0" applyAlignment="0" applyProtection="0"/>
    <xf numFmtId="0" fontId="102" fillId="0" borderId="0" applyNumberFormat="0" applyFill="0" applyBorder="0" applyAlignment="0" applyProtection="0"/>
    <xf numFmtId="164" fontId="4" fillId="0" borderId="0" applyFont="0" applyFill="0" applyBorder="0" applyAlignment="0" applyProtection="0"/>
    <xf numFmtId="171" fontId="4" fillId="0" borderId="0" applyFont="0" applyFill="0" applyBorder="0" applyProtection="0">
      <alignment vertical="top"/>
    </xf>
    <xf numFmtId="164" fontId="20" fillId="0" borderId="0" applyFont="0" applyFill="0" applyBorder="0" applyAlignment="0" applyProtection="0"/>
    <xf numFmtId="0" fontId="4" fillId="0" borderId="0"/>
    <xf numFmtId="9"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9" fontId="6" fillId="0" borderId="0" applyFont="0" applyFill="0" applyBorder="0" applyAlignment="0" applyProtection="0"/>
    <xf numFmtId="164" fontId="20" fillId="0" borderId="0" applyFont="0" applyFill="0" applyBorder="0" applyAlignment="0" applyProtection="0"/>
    <xf numFmtId="0" fontId="20" fillId="0" borderId="0">
      <alignment vertical="top"/>
    </xf>
    <xf numFmtId="0" fontId="4" fillId="0" borderId="0"/>
    <xf numFmtId="0" fontId="18" fillId="0" borderId="0"/>
    <xf numFmtId="0" fontId="7" fillId="0" borderId="0"/>
    <xf numFmtId="0" fontId="29" fillId="0" borderId="50" applyNumberFormat="0" applyAlignment="0" applyProtection="0"/>
    <xf numFmtId="0" fontId="9" fillId="18" borderId="0" applyNumberFormat="0" applyBorder="0" applyAlignment="0" applyProtection="0"/>
    <xf numFmtId="0" fontId="9" fillId="30" borderId="0" applyNumberFormat="0" applyBorder="0" applyAlignment="0" applyProtection="0"/>
    <xf numFmtId="165" fontId="12" fillId="0" borderId="50">
      <alignment horizontal="center"/>
    </xf>
    <xf numFmtId="0" fontId="10" fillId="32"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9" fillId="27"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9" fillId="19" borderId="0" applyNumberFormat="0" applyBorder="0" applyAlignment="0" applyProtection="0"/>
    <xf numFmtId="9" fontId="4" fillId="0" borderId="0" applyFont="0" applyFill="0" applyBorder="0" applyAlignment="0" applyProtection="0"/>
    <xf numFmtId="0" fontId="6" fillId="0" borderId="0"/>
    <xf numFmtId="0" fontId="10" fillId="12" borderId="0" applyNumberFormat="0" applyBorder="0" applyAlignment="0" applyProtection="0"/>
    <xf numFmtId="0" fontId="4" fillId="0" borderId="0"/>
    <xf numFmtId="0" fontId="9" fillId="31" borderId="0" applyNumberFormat="0" applyBorder="0" applyAlignment="0" applyProtection="0"/>
    <xf numFmtId="0" fontId="9" fillId="26" borderId="0" applyNumberFormat="0" applyBorder="0" applyAlignment="0" applyProtection="0"/>
    <xf numFmtId="0" fontId="20" fillId="0" borderId="0">
      <alignment vertical="top"/>
    </xf>
    <xf numFmtId="0" fontId="20" fillId="50" borderId="50"/>
    <xf numFmtId="0" fontId="41" fillId="0" borderId="9" applyNumberFormat="0" applyFill="0" applyAlignment="0" applyProtection="0"/>
    <xf numFmtId="0" fontId="10" fillId="16" borderId="0" applyNumberFormat="0" applyBorder="0" applyAlignment="0" applyProtection="0"/>
    <xf numFmtId="0" fontId="20" fillId="0" borderId="0" applyFont="0" applyFill="0" applyBorder="0" applyAlignment="0" applyProtection="0"/>
    <xf numFmtId="0" fontId="20" fillId="0" borderId="0">
      <alignment vertical="top"/>
    </xf>
    <xf numFmtId="0" fontId="20" fillId="50" borderId="50"/>
    <xf numFmtId="9" fontId="4" fillId="0" borderId="0" applyFont="0" applyFill="0" applyBorder="0" applyAlignment="0" applyProtection="0"/>
    <xf numFmtId="0" fontId="4" fillId="0" borderId="0"/>
    <xf numFmtId="0" fontId="9" fillId="23" borderId="0" applyNumberFormat="0" applyBorder="0" applyAlignment="0" applyProtection="0"/>
    <xf numFmtId="164" fontId="62" fillId="0" borderId="0" applyFont="0" applyFill="0" applyBorder="0" applyAlignment="0" applyProtection="0"/>
    <xf numFmtId="0" fontId="4" fillId="0" borderId="0"/>
    <xf numFmtId="9" fontId="20" fillId="0" borderId="0" applyFont="0" applyFill="0" applyBorder="0" applyAlignment="0" applyProtection="0"/>
    <xf numFmtId="164" fontId="6" fillId="0" borderId="0" applyFont="0" applyFill="0" applyBorder="0" applyAlignment="0" applyProtection="0"/>
    <xf numFmtId="178" fontId="4" fillId="0" borderId="0" applyFont="0" applyFill="0" applyBorder="0" applyProtection="0">
      <alignment vertical="top"/>
    </xf>
    <xf numFmtId="173" fontId="20" fillId="0" borderId="0">
      <alignment vertical="top"/>
    </xf>
    <xf numFmtId="0" fontId="20" fillId="0" borderId="0" applyFont="0" applyFill="0" applyBorder="0" applyAlignment="0" applyProtection="0"/>
    <xf numFmtId="9" fontId="9" fillId="0" borderId="0" applyFont="0" applyFill="0" applyBorder="0" applyAlignment="0" applyProtection="0"/>
    <xf numFmtId="0" fontId="4" fillId="0" borderId="0"/>
    <xf numFmtId="9" fontId="6" fillId="0" borderId="0" applyFont="0" applyFill="0" applyBorder="0" applyAlignment="0" applyProtection="0"/>
    <xf numFmtId="0" fontId="10" fillId="20" borderId="0" applyNumberFormat="0" applyBorder="0" applyAlignment="0" applyProtection="0"/>
    <xf numFmtId="0" fontId="7" fillId="0" borderId="0"/>
    <xf numFmtId="0" fontId="9" fillId="11" borderId="0" applyNumberFormat="0" applyBorder="0" applyAlignment="0" applyProtection="0"/>
    <xf numFmtId="0" fontId="4" fillId="0" borderId="0"/>
    <xf numFmtId="0" fontId="27" fillId="41" borderId="50" applyNumberFormat="0" applyAlignment="0" applyProtection="0"/>
    <xf numFmtId="0" fontId="10" fillId="25" borderId="0" applyNumberFormat="0" applyBorder="0" applyAlignment="0" applyProtection="0"/>
    <xf numFmtId="175" fontId="20" fillId="0" borderId="0" applyFont="0" applyFill="0" applyBorder="0" applyProtection="0">
      <alignment vertical="top"/>
    </xf>
    <xf numFmtId="164" fontId="4" fillId="0" borderId="0" applyFont="0" applyFill="0" applyBorder="0" applyAlignment="0" applyProtection="0"/>
    <xf numFmtId="9" fontId="6" fillId="0" borderId="0" applyFont="0" applyFill="0" applyBorder="0" applyAlignment="0" applyProtection="0"/>
    <xf numFmtId="171" fontId="20" fillId="0" borderId="0" applyFont="0" applyFill="0" applyBorder="0" applyProtection="0">
      <alignment vertical="top"/>
    </xf>
    <xf numFmtId="164" fontId="4" fillId="0" borderId="0" applyFont="0" applyFill="0" applyBorder="0" applyAlignment="0" applyProtection="0"/>
    <xf numFmtId="0" fontId="62" fillId="0" borderId="0"/>
    <xf numFmtId="164" fontId="111" fillId="0" borderId="0" applyFont="0" applyFill="0" applyBorder="0" applyAlignment="0" applyProtection="0"/>
    <xf numFmtId="0" fontId="20" fillId="0" borderId="0" applyFont="0" applyFill="0" applyBorder="0" applyAlignment="0" applyProtection="0"/>
    <xf numFmtId="0" fontId="4" fillId="0" borderId="0"/>
    <xf numFmtId="178" fontId="4" fillId="0" borderId="0" applyFont="0" applyFill="0" applyBorder="0" applyProtection="0">
      <alignment vertical="top"/>
    </xf>
    <xf numFmtId="0" fontId="4" fillId="0" borderId="0"/>
    <xf numFmtId="0" fontId="20" fillId="66" borderId="0">
      <alignment vertical="top"/>
    </xf>
    <xf numFmtId="171" fontId="4" fillId="0" borderId="0" applyFont="0" applyFill="0" applyBorder="0" applyProtection="0">
      <alignment vertical="top"/>
    </xf>
    <xf numFmtId="0" fontId="20"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0" fontId="60" fillId="51" borderId="43" applyNumberFormat="0" applyAlignment="0" applyProtection="0"/>
    <xf numFmtId="0" fontId="71" fillId="34" borderId="43" applyNumberFormat="0" applyAlignment="0" applyProtection="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17" fillId="0" borderId="0" xfId="45"/>
    <xf numFmtId="0" fontId="39" fillId="0" borderId="0" xfId="0" applyFont="1"/>
    <xf numFmtId="0" fontId="47" fillId="0" borderId="0" xfId="0" applyFont="1" applyAlignment="1">
      <alignment vertical="center"/>
    </xf>
    <xf numFmtId="0" fontId="48" fillId="0" borderId="0" xfId="0" applyFont="1"/>
    <xf numFmtId="0" fontId="46" fillId="0" borderId="0" xfId="0" applyFont="1"/>
    <xf numFmtId="0" fontId="46" fillId="48" borderId="19" xfId="0" applyFont="1" applyFill="1" applyBorder="1"/>
    <xf numFmtId="0" fontId="46" fillId="48" borderId="20" xfId="0" applyFont="1" applyFill="1" applyBorder="1"/>
    <xf numFmtId="0" fontId="50" fillId="0" borderId="0" xfId="0" applyFont="1"/>
    <xf numFmtId="0" fontId="46" fillId="0" borderId="0" xfId="0" applyFont="1" applyAlignment="1">
      <alignment horizontal="center"/>
    </xf>
    <xf numFmtId="0" fontId="53" fillId="44" borderId="17" xfId="72" applyFont="1" applyFill="1" applyBorder="1" applyAlignment="1">
      <alignment horizontal="left" vertical="center"/>
    </xf>
    <xf numFmtId="0" fontId="7" fillId="0" borderId="0" xfId="0" applyFont="1"/>
    <xf numFmtId="0" fontId="7" fillId="0" borderId="0" xfId="0" applyFont="1" applyAlignment="1">
      <alignment horizontal="center"/>
    </xf>
    <xf numFmtId="0" fontId="7" fillId="0" borderId="0" xfId="0" applyFont="1" applyAlignment="1">
      <alignment horizontal="left" indent="1"/>
    </xf>
    <xf numFmtId="0" fontId="81" fillId="0" borderId="0" xfId="0" applyFont="1"/>
    <xf numFmtId="0" fontId="46" fillId="0" borderId="0" xfId="0" applyFont="1" applyAlignment="1">
      <alignment horizontal="left" indent="1"/>
    </xf>
    <xf numFmtId="0" fontId="7" fillId="0" borderId="0" xfId="0" applyFont="1" applyAlignment="1">
      <alignment horizontal="left"/>
    </xf>
    <xf numFmtId="0" fontId="20" fillId="0" borderId="0" xfId="0" applyFont="1" applyAlignment="1">
      <alignment horizontal="center" shrinkToFit="1"/>
    </xf>
    <xf numFmtId="0" fontId="7" fillId="0" borderId="0" xfId="0" applyFont="1" applyAlignment="1">
      <alignment horizontal="left" indent="2"/>
    </xf>
    <xf numFmtId="165" fontId="0" fillId="36" borderId="14" xfId="50" applyNumberFormat="1" applyFont="1"/>
    <xf numFmtId="167" fontId="7" fillId="0" borderId="0" xfId="0" applyNumberFormat="1" applyFont="1"/>
    <xf numFmtId="166" fontId="20" fillId="33" borderId="14" xfId="46" applyNumberFormat="1" applyFont="1"/>
    <xf numFmtId="0" fontId="46" fillId="0" borderId="0" xfId="0" applyFont="1" applyAlignment="1">
      <alignment horizontal="left"/>
    </xf>
    <xf numFmtId="0" fontId="53" fillId="0" borderId="0" xfId="72" applyFont="1" applyAlignment="1">
      <alignment horizontal="left" vertical="center"/>
    </xf>
    <xf numFmtId="0" fontId="83" fillId="0" borderId="0" xfId="0" applyFont="1"/>
    <xf numFmtId="0" fontId="85" fillId="48" borderId="20" xfId="0" applyFont="1" applyFill="1" applyBorder="1"/>
    <xf numFmtId="0" fontId="86" fillId="0" borderId="0" xfId="0" applyFont="1"/>
    <xf numFmtId="0" fontId="20" fillId="0" borderId="0" xfId="159"/>
    <xf numFmtId="0" fontId="55" fillId="0" borderId="0" xfId="159" applyFont="1"/>
    <xf numFmtId="0" fontId="55" fillId="49" borderId="20" xfId="159" applyFont="1" applyFill="1" applyBorder="1"/>
    <xf numFmtId="0" fontId="20" fillId="49" borderId="20" xfId="159" applyFill="1" applyBorder="1"/>
    <xf numFmtId="0" fontId="47" fillId="49" borderId="20" xfId="159" applyFont="1" applyFill="1" applyBorder="1"/>
    <xf numFmtId="0" fontId="20" fillId="0" borderId="0" xfId="159" applyAlignment="1">
      <alignment vertical="center"/>
    </xf>
    <xf numFmtId="0" fontId="55" fillId="0" borderId="0" xfId="159" applyFont="1" applyAlignment="1">
      <alignment vertical="center"/>
    </xf>
    <xf numFmtId="168" fontId="20" fillId="0" borderId="0" xfId="159" applyNumberFormat="1" applyAlignment="1">
      <alignment horizontal="right" vertical="center"/>
    </xf>
    <xf numFmtId="10" fontId="20" fillId="0" borderId="0" xfId="152" applyNumberFormat="1" applyAlignment="1">
      <alignment vertical="center"/>
    </xf>
    <xf numFmtId="0" fontId="20" fillId="0" borderId="0" xfId="159" applyAlignment="1">
      <alignment horizontal="left" vertical="center" indent="1"/>
    </xf>
    <xf numFmtId="168" fontId="20" fillId="0" borderId="0" xfId="159" applyNumberFormat="1" applyAlignment="1">
      <alignment horizontal="left" vertical="center"/>
    </xf>
    <xf numFmtId="168" fontId="20" fillId="47" borderId="36" xfId="159" applyNumberFormat="1" applyFill="1" applyBorder="1" applyAlignment="1" applyProtection="1">
      <alignment horizontal="right" vertical="center"/>
      <protection locked="0"/>
    </xf>
    <xf numFmtId="0" fontId="20" fillId="0" borderId="0" xfId="160" applyFont="1" applyAlignment="1">
      <alignment horizontal="left" vertical="center" indent="1"/>
    </xf>
    <xf numFmtId="1" fontId="47" fillId="0" borderId="0" xfId="152" applyNumberFormat="1" applyFont="1" applyAlignment="1">
      <alignment vertical="center"/>
    </xf>
    <xf numFmtId="0" fontId="47" fillId="0" borderId="0" xfId="160" applyFont="1" applyAlignment="1">
      <alignment vertical="center"/>
    </xf>
    <xf numFmtId="169" fontId="20" fillId="0" borderId="37" xfId="159" applyNumberFormat="1" applyBorder="1" applyAlignment="1">
      <alignment horizontal="right" vertical="center"/>
    </xf>
    <xf numFmtId="167" fontId="20" fillId="0" borderId="37" xfId="159" applyNumberFormat="1" applyBorder="1" applyAlignment="1">
      <alignment horizontal="right" vertical="center"/>
    </xf>
    <xf numFmtId="0" fontId="20" fillId="0" borderId="0" xfId="159" applyAlignment="1">
      <alignment shrinkToFit="1"/>
    </xf>
    <xf numFmtId="0" fontId="20" fillId="0" borderId="0" xfId="159" applyAlignment="1">
      <alignment horizontal="left" vertical="center"/>
    </xf>
    <xf numFmtId="169" fontId="20" fillId="0" borderId="0" xfId="159" applyNumberFormat="1" applyAlignment="1">
      <alignment horizontal="right"/>
    </xf>
    <xf numFmtId="165" fontId="20" fillId="46" borderId="36" xfId="159" applyNumberFormat="1" applyFill="1" applyBorder="1" applyAlignment="1">
      <alignment horizontal="right" vertical="center"/>
    </xf>
    <xf numFmtId="166" fontId="20" fillId="69" borderId="36" xfId="159" applyNumberFormat="1" applyFill="1" applyBorder="1" applyAlignment="1">
      <alignment horizontal="right"/>
    </xf>
    <xf numFmtId="0" fontId="20" fillId="0" borderId="0" xfId="159" applyAlignment="1">
      <alignment horizontal="right" vertical="center"/>
    </xf>
    <xf numFmtId="0" fontId="47" fillId="0" borderId="0" xfId="159" applyFont="1" applyAlignment="1">
      <alignment horizontal="left" vertical="center"/>
    </xf>
    <xf numFmtId="10" fontId="55" fillId="0" borderId="0" xfId="152" applyNumberFormat="1" applyFont="1" applyAlignment="1">
      <alignment vertical="center"/>
    </xf>
    <xf numFmtId="168" fontId="20" fillId="0" borderId="0" xfId="152" applyNumberFormat="1" applyAlignment="1">
      <alignment horizontal="center"/>
    </xf>
    <xf numFmtId="10" fontId="20" fillId="0" borderId="0" xfId="152" applyNumberFormat="1" applyAlignment="1">
      <alignment horizontal="left" vertical="center"/>
    </xf>
    <xf numFmtId="168" fontId="20" fillId="0" borderId="0" xfId="152" applyNumberFormat="1"/>
    <xf numFmtId="169" fontId="20" fillId="47" borderId="36" xfId="159" applyNumberFormat="1" applyFill="1" applyBorder="1" applyAlignment="1">
      <alignment horizontal="right" vertical="center"/>
    </xf>
    <xf numFmtId="49" fontId="48" fillId="45" borderId="38" xfId="160" applyNumberFormat="1" applyFont="1" applyFill="1" applyBorder="1" applyAlignment="1">
      <alignment horizontal="right" vertical="center"/>
    </xf>
    <xf numFmtId="165" fontId="20" fillId="46" borderId="36" xfId="160" applyNumberFormat="1" applyFont="1" applyFill="1" applyBorder="1" applyAlignment="1">
      <alignment horizontal="right" vertical="center"/>
    </xf>
    <xf numFmtId="0" fontId="7" fillId="0" borderId="0" xfId="160" applyFont="1"/>
    <xf numFmtId="1" fontId="20" fillId="0" borderId="0" xfId="152" applyNumberFormat="1" applyAlignment="1">
      <alignment vertical="center"/>
    </xf>
    <xf numFmtId="1" fontId="55" fillId="0" borderId="0" xfId="152" applyNumberFormat="1" applyFont="1" applyAlignment="1">
      <alignment vertical="center"/>
    </xf>
    <xf numFmtId="0" fontId="46" fillId="0" borderId="0" xfId="160" applyFont="1" applyAlignment="1">
      <alignment horizontal="center"/>
    </xf>
    <xf numFmtId="1" fontId="20" fillId="0" borderId="0" xfId="152" applyNumberFormat="1" applyAlignment="1">
      <alignment horizontal="left" vertical="center"/>
    </xf>
    <xf numFmtId="1" fontId="20" fillId="0" borderId="0" xfId="159" applyNumberFormat="1" applyAlignment="1" applyProtection="1">
      <alignment horizontal="right" vertical="center"/>
      <protection hidden="1"/>
    </xf>
    <xf numFmtId="1" fontId="55" fillId="0" borderId="0" xfId="159" applyNumberFormat="1" applyFont="1" applyAlignment="1" applyProtection="1">
      <alignment horizontal="right" vertical="center"/>
      <protection hidden="1"/>
    </xf>
    <xf numFmtId="1" fontId="47" fillId="0" borderId="0" xfId="159" applyNumberFormat="1" applyFont="1" applyAlignment="1" applyProtection="1">
      <alignment horizontal="right" vertical="center"/>
      <protection hidden="1"/>
    </xf>
    <xf numFmtId="1" fontId="55" fillId="0" borderId="0" xfId="159" applyNumberFormat="1" applyFont="1" applyAlignment="1" applyProtection="1">
      <alignment horizontal="left" vertical="center"/>
      <protection hidden="1"/>
    </xf>
    <xf numFmtId="1" fontId="49" fillId="0" borderId="0" xfId="159" applyNumberFormat="1" applyFont="1" applyAlignment="1">
      <alignment horizontal="left" vertical="center"/>
    </xf>
    <xf numFmtId="0" fontId="20" fillId="0" borderId="0" xfId="159" applyAlignment="1">
      <alignment horizontal="center" vertical="center" shrinkToFit="1"/>
    </xf>
    <xf numFmtId="0" fontId="20" fillId="0" borderId="0" xfId="159" applyAlignment="1">
      <alignment vertical="center" shrinkToFit="1"/>
    </xf>
    <xf numFmtId="0" fontId="20" fillId="0" borderId="0" xfId="159" applyAlignment="1">
      <alignment horizontal="left" vertical="center" shrinkToFit="1"/>
    </xf>
    <xf numFmtId="0" fontId="23" fillId="44" borderId="0" xfId="159" applyFont="1" applyFill="1" applyAlignment="1">
      <alignment vertical="center"/>
    </xf>
    <xf numFmtId="0" fontId="51"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7" fillId="0" borderId="39" xfId="0" applyFont="1" applyBorder="1" applyAlignment="1">
      <alignment horizontal="left" vertical="top" wrapText="1"/>
    </xf>
    <xf numFmtId="0" fontId="20" fillId="0" borderId="39" xfId="0" applyFont="1" applyBorder="1" applyAlignment="1">
      <alignment horizontal="left" vertical="top" wrapText="1"/>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1" xfId="0" applyFont="1" applyBorder="1" applyAlignment="1">
      <alignment horizontal="left" vertical="top" wrapText="1"/>
    </xf>
    <xf numFmtId="0" fontId="88" fillId="0" borderId="39" xfId="0" applyFont="1" applyBorder="1" applyAlignment="1">
      <alignment horizontal="left" vertical="top"/>
    </xf>
    <xf numFmtId="0" fontId="7" fillId="0" borderId="0" xfId="0" applyFont="1" applyAlignment="1">
      <alignment horizontal="left" vertical="top"/>
    </xf>
    <xf numFmtId="0" fontId="0" fillId="50" borderId="0" xfId="0" applyFill="1"/>
    <xf numFmtId="0" fontId="7" fillId="33" borderId="14" xfId="46" applyFont="1"/>
    <xf numFmtId="167" fontId="20" fillId="47" borderId="14" xfId="46" applyNumberFormat="1" applyFont="1" applyFill="1"/>
    <xf numFmtId="167" fontId="20" fillId="33" borderId="14" xfId="46" applyNumberFormat="1" applyFont="1"/>
    <xf numFmtId="170" fontId="20" fillId="33" borderId="14" xfId="166" applyNumberFormat="1" applyFont="1" applyFill="1" applyBorder="1"/>
    <xf numFmtId="0" fontId="89" fillId="0" borderId="0" xfId="0" applyFont="1"/>
    <xf numFmtId="165" fontId="20" fillId="46" borderId="36" xfId="0" applyNumberFormat="1" applyFont="1" applyFill="1" applyBorder="1" applyAlignment="1">
      <alignment horizontal="right" vertical="center"/>
    </xf>
    <xf numFmtId="49" fontId="48" fillId="45" borderId="38" xfId="0" applyNumberFormat="1" applyFont="1" applyFill="1" applyBorder="1" applyAlignment="1">
      <alignment horizontal="right" vertical="center"/>
    </xf>
    <xf numFmtId="168" fontId="7" fillId="47" borderId="14" xfId="46" applyNumberFormat="1" applyFont="1" applyFill="1"/>
    <xf numFmtId="9" fontId="7" fillId="0" borderId="0" xfId="166" applyFont="1"/>
    <xf numFmtId="168" fontId="7" fillId="0" borderId="0" xfId="0" applyNumberFormat="1" applyFont="1"/>
    <xf numFmtId="0" fontId="7" fillId="0" borderId="36" xfId="0" applyFont="1" applyBorder="1"/>
    <xf numFmtId="0" fontId="20" fillId="0" borderId="0" xfId="0" applyFont="1" applyAlignment="1">
      <alignment horizontal="center"/>
    </xf>
    <xf numFmtId="0" fontId="20" fillId="0" borderId="0" xfId="0" applyFont="1"/>
    <xf numFmtId="0" fontId="34" fillId="0" borderId="0" xfId="0" applyFont="1"/>
    <xf numFmtId="170" fontId="7" fillId="0" borderId="0" xfId="166" applyNumberFormat="1" applyFont="1"/>
    <xf numFmtId="10" fontId="20" fillId="0" borderId="0" xfId="152" applyNumberFormat="1" applyAlignment="1">
      <alignment vertical="center" wrapText="1"/>
    </xf>
    <xf numFmtId="168" fontId="20" fillId="0" borderId="0" xfId="159" applyNumberFormat="1" applyAlignment="1" applyProtection="1">
      <alignment horizontal="right" vertical="center"/>
      <protection locked="0"/>
    </xf>
    <xf numFmtId="10" fontId="20" fillId="0" borderId="0" xfId="159" applyNumberFormat="1" applyAlignment="1">
      <alignment shrinkToFit="1"/>
    </xf>
    <xf numFmtId="10" fontId="20" fillId="0" borderId="0" xfId="159" applyNumberFormat="1" applyAlignment="1">
      <alignment horizontal="left" vertical="center"/>
    </xf>
    <xf numFmtId="0" fontId="53" fillId="44" borderId="42" xfId="72" applyFont="1" applyFill="1" applyBorder="1" applyAlignment="1">
      <alignment horizontal="left" vertical="center"/>
    </xf>
    <xf numFmtId="0" fontId="87" fillId="44" borderId="42" xfId="72" applyFont="1" applyFill="1" applyBorder="1" applyAlignment="1">
      <alignment horizontal="left" vertical="center"/>
    </xf>
    <xf numFmtId="1" fontId="44" fillId="0" borderId="42" xfId="0" applyNumberFormat="1" applyFont="1" applyBorder="1" applyAlignment="1">
      <alignment horizontal="center"/>
    </xf>
    <xf numFmtId="1" fontId="45" fillId="43" borderId="42" xfId="0" applyNumberFormat="1" applyFont="1" applyFill="1" applyBorder="1" applyAlignment="1">
      <alignment horizontal="center"/>
    </xf>
    <xf numFmtId="49" fontId="48" fillId="45" borderId="42" xfId="0" applyNumberFormat="1" applyFont="1" applyFill="1" applyBorder="1" applyAlignment="1">
      <alignment horizontal="right" vertical="center"/>
    </xf>
    <xf numFmtId="0" fontId="48" fillId="45" borderId="42" xfId="0" applyFont="1" applyFill="1" applyBorder="1" applyAlignment="1">
      <alignment horizontal="left" vertical="center"/>
    </xf>
    <xf numFmtId="0" fontId="49" fillId="45" borderId="42" xfId="0" applyFont="1" applyFill="1" applyBorder="1" applyAlignment="1">
      <alignment horizontal="left" vertical="center"/>
    </xf>
    <xf numFmtId="0" fontId="84" fillId="45" borderId="42" xfId="0" applyFont="1" applyFill="1" applyBorder="1" applyAlignment="1">
      <alignment horizontal="left" vertical="center"/>
    </xf>
    <xf numFmtId="0" fontId="48" fillId="45" borderId="42" xfId="0" applyFont="1" applyFill="1" applyBorder="1" applyAlignment="1">
      <alignment horizontal="center" vertical="center"/>
    </xf>
    <xf numFmtId="0" fontId="51" fillId="44" borderId="42" xfId="159" applyFont="1" applyFill="1" applyBorder="1" applyAlignment="1">
      <alignment vertical="center"/>
    </xf>
    <xf numFmtId="49" fontId="52" fillId="44" borderId="42" xfId="159" applyNumberFormat="1" applyFont="1" applyFill="1" applyBorder="1"/>
    <xf numFmtId="0" fontId="53" fillId="44" borderId="42" xfId="159" applyFont="1" applyFill="1" applyBorder="1" applyAlignment="1">
      <alignment horizontal="left" vertical="center"/>
    </xf>
    <xf numFmtId="0" fontId="51" fillId="44" borderId="42" xfId="159" applyFont="1" applyFill="1" applyBorder="1" applyAlignment="1">
      <alignment horizontal="right" vertical="center"/>
    </xf>
    <xf numFmtId="1" fontId="54" fillId="44" borderId="42" xfId="159" applyNumberFormat="1" applyFont="1" applyFill="1" applyBorder="1" applyAlignment="1">
      <alignment horizontal="left" vertical="center"/>
    </xf>
    <xf numFmtId="1" fontId="44" fillId="0" borderId="42" xfId="160" applyNumberFormat="1" applyFont="1" applyBorder="1" applyAlignment="1">
      <alignment horizontal="center"/>
    </xf>
    <xf numFmtId="1" fontId="45" fillId="43" borderId="42" xfId="160" applyNumberFormat="1" applyFont="1" applyFill="1" applyBorder="1" applyAlignment="1">
      <alignment horizontal="center"/>
    </xf>
    <xf numFmtId="49" fontId="48" fillId="45" borderId="42" xfId="160" applyNumberFormat="1" applyFont="1" applyFill="1" applyBorder="1" applyAlignment="1">
      <alignment horizontal="right" vertical="center"/>
    </xf>
    <xf numFmtId="0" fontId="48" fillId="45" borderId="42" xfId="160" applyFont="1" applyFill="1" applyBorder="1" applyAlignment="1">
      <alignment horizontal="left" vertical="center"/>
    </xf>
    <xf numFmtId="0" fontId="49" fillId="45" borderId="42" xfId="160" applyFont="1" applyFill="1" applyBorder="1" applyAlignment="1">
      <alignment horizontal="left" vertical="center"/>
    </xf>
    <xf numFmtId="167" fontId="48" fillId="45" borderId="42" xfId="0" applyNumberFormat="1" applyFont="1" applyFill="1" applyBorder="1" applyAlignment="1">
      <alignment horizontal="left" vertical="center"/>
    </xf>
    <xf numFmtId="0" fontId="43" fillId="44" borderId="42" xfId="0" applyFont="1" applyFill="1" applyBorder="1" applyAlignment="1">
      <alignment horizontal="left" vertical="center"/>
    </xf>
    <xf numFmtId="0" fontId="82" fillId="44" borderId="42" xfId="0" applyFont="1" applyFill="1" applyBorder="1" applyAlignment="1">
      <alignment horizontal="left" vertical="center"/>
    </xf>
    <xf numFmtId="0" fontId="62" fillId="0" borderId="0" xfId="168" applyAlignment="1">
      <alignment vertical="top"/>
    </xf>
    <xf numFmtId="0" fontId="62" fillId="71" borderId="0" xfId="168" applyFill="1" applyAlignment="1">
      <alignment vertical="top"/>
    </xf>
    <xf numFmtId="172" fontId="90" fillId="0" borderId="0" xfId="168" applyNumberFormat="1" applyFont="1" applyAlignment="1">
      <alignment vertical="top"/>
    </xf>
    <xf numFmtId="172" fontId="62" fillId="0" borderId="0" xfId="168" applyNumberFormat="1" applyAlignment="1">
      <alignment vertical="top"/>
    </xf>
    <xf numFmtId="0" fontId="39" fillId="71" borderId="0" xfId="0" applyFont="1" applyFill="1"/>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20" fillId="47" borderId="14" xfId="46" applyNumberFormat="1" applyFont="1" applyFill="1"/>
    <xf numFmtId="0" fontId="7" fillId="33" borderId="14" xfId="46" applyFont="1" applyAlignment="1">
      <alignment horizontal="center" vertical="center"/>
    </xf>
    <xf numFmtId="0" fontId="7" fillId="47" borderId="14" xfId="46" applyFont="1" applyFill="1" applyAlignment="1">
      <alignment horizontal="center" vertical="center"/>
    </xf>
    <xf numFmtId="10" fontId="62" fillId="0" borderId="0" xfId="168" applyNumberFormat="1" applyAlignment="1">
      <alignment vertical="top"/>
    </xf>
    <xf numFmtId="1" fontId="62" fillId="0" borderId="0" xfId="168" applyNumberFormat="1" applyAlignment="1">
      <alignment vertical="top"/>
    </xf>
    <xf numFmtId="0" fontId="91" fillId="0" borderId="0" xfId="0" applyFont="1"/>
    <xf numFmtId="0" fontId="62" fillId="0" borderId="0" xfId="168" applyFill="1" applyAlignment="1">
      <alignment vertical="top"/>
    </xf>
    <xf numFmtId="10" fontId="90" fillId="0" borderId="0" xfId="168" applyNumberFormat="1" applyFont="1" applyAlignment="1">
      <alignment vertical="top"/>
    </xf>
    <xf numFmtId="0" fontId="4" fillId="0" borderId="0" xfId="10981" applyFill="1" applyBorder="1" applyAlignment="1">
      <alignment vertical="top"/>
    </xf>
    <xf numFmtId="0" fontId="4" fillId="0" borderId="0" xfId="10981" applyFont="1" applyFill="1" applyAlignment="1"/>
    <xf numFmtId="0" fontId="4" fillId="0" borderId="0" xfId="11018" applyFill="1" applyAlignment="1">
      <alignment vertical="top"/>
    </xf>
    <xf numFmtId="1" fontId="7" fillId="47" borderId="14" xfId="46" applyNumberFormat="1" applyFont="1" applyFill="1"/>
    <xf numFmtId="0" fontId="39" fillId="93" borderId="0" xfId="0" applyFont="1" applyFill="1"/>
    <xf numFmtId="167" fontId="7" fillId="0" borderId="0" xfId="0" applyNumberFormat="1" applyFont="1" applyFill="1"/>
    <xf numFmtId="0" fontId="0" fillId="0" borderId="0" xfId="0" applyFill="1"/>
    <xf numFmtId="0" fontId="7" fillId="0" borderId="0" xfId="0" applyFont="1" applyFill="1" applyAlignment="1">
      <alignment horizontal="left" indent="1"/>
    </xf>
    <xf numFmtId="170" fontId="7" fillId="0" borderId="0" xfId="166" applyNumberFormat="1" applyFont="1" applyFill="1"/>
    <xf numFmtId="0" fontId="7" fillId="0" borderId="0" xfId="0" applyFont="1" applyFill="1"/>
    <xf numFmtId="0" fontId="7" fillId="0" borderId="0" xfId="0" applyFont="1" applyFill="1" applyAlignment="1">
      <alignment horizontal="left" indent="2"/>
    </xf>
    <xf numFmtId="0" fontId="7" fillId="0" borderId="0" xfId="0" applyFont="1" applyFill="1" applyAlignment="1">
      <alignment horizontal="center"/>
    </xf>
    <xf numFmtId="0" fontId="86" fillId="0" borderId="0" xfId="0" applyFont="1" applyFill="1"/>
    <xf numFmtId="0" fontId="50" fillId="0" borderId="0" xfId="0" applyFont="1" applyFill="1"/>
    <xf numFmtId="0" fontId="39" fillId="0" borderId="0" xfId="0" applyFont="1" applyFill="1"/>
    <xf numFmtId="0" fontId="7" fillId="0" borderId="51" xfId="0" applyFont="1" applyBorder="1" applyAlignment="1">
      <alignment horizontal="left" vertical="top"/>
    </xf>
    <xf numFmtId="0" fontId="7" fillId="0" borderId="52" xfId="0" applyFont="1" applyBorder="1" applyAlignment="1">
      <alignment horizontal="left" vertical="top" wrapText="1"/>
    </xf>
    <xf numFmtId="0" fontId="7" fillId="0" borderId="53" xfId="0" applyFont="1" applyBorder="1" applyAlignment="1">
      <alignment horizontal="left" vertical="top"/>
    </xf>
    <xf numFmtId="0" fontId="7" fillId="0" borderId="52" xfId="0" applyFont="1" applyBorder="1" applyAlignment="1">
      <alignment horizontal="left" vertical="top"/>
    </xf>
    <xf numFmtId="0" fontId="7" fillId="0" borderId="53" xfId="0" applyFont="1" applyBorder="1" applyAlignment="1">
      <alignment horizontal="left" vertical="top" wrapText="1"/>
    </xf>
    <xf numFmtId="0" fontId="7" fillId="0" borderId="52" xfId="0" applyFont="1" applyFill="1" applyBorder="1" applyAlignment="1">
      <alignment horizontal="left" vertical="top"/>
    </xf>
    <xf numFmtId="0" fontId="7" fillId="0" borderId="52"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39" xfId="0" applyFont="1" applyFill="1" applyBorder="1" applyAlignment="1">
      <alignment horizontal="left" vertical="top" wrapText="1"/>
    </xf>
    <xf numFmtId="0" fontId="120" fillId="0" borderId="0" xfId="11032" applyFont="1" applyAlignment="1">
      <alignment vertical="center"/>
    </xf>
    <xf numFmtId="0" fontId="7" fillId="0" borderId="0" xfId="11038" quotePrefix="1" applyFont="1" applyFill="1" applyBorder="1" applyAlignment="1"/>
    <xf numFmtId="3" fontId="0" fillId="50" borderId="0" xfId="0" applyNumberFormat="1" applyFill="1"/>
    <xf numFmtId="10" fontId="0" fillId="50" borderId="0" xfId="0" applyNumberFormat="1" applyFill="1"/>
    <xf numFmtId="172" fontId="0" fillId="50" borderId="0" xfId="0" applyNumberFormat="1" applyFill="1"/>
    <xf numFmtId="4" fontId="0" fillId="50" borderId="0" xfId="0" applyNumberFormat="1" applyFill="1"/>
    <xf numFmtId="173" fontId="0" fillId="50" borderId="0" xfId="0" applyNumberFormat="1" applyFill="1"/>
    <xf numFmtId="0" fontId="83" fillId="0" borderId="0" xfId="0" applyFont="1" applyFill="1"/>
    <xf numFmtId="0" fontId="119" fillId="0" borderId="0" xfId="0" applyNumberFormat="1" applyFont="1" applyFill="1" applyAlignment="1">
      <alignment horizontal="left" indent="1"/>
    </xf>
    <xf numFmtId="0" fontId="46" fillId="0" borderId="0" xfId="0" applyFont="1" applyFill="1"/>
    <xf numFmtId="0" fontId="46" fillId="0" borderId="0" xfId="0" applyFont="1" applyFill="1" applyAlignment="1">
      <alignment horizontal="left"/>
    </xf>
    <xf numFmtId="0" fontId="46" fillId="0" borderId="0" xfId="0" applyFont="1" applyFill="1" applyAlignment="1">
      <alignment horizontal="left" indent="1"/>
    </xf>
    <xf numFmtId="0" fontId="7" fillId="0" borderId="42" xfId="0" applyFont="1" applyFill="1" applyBorder="1" applyAlignment="1">
      <alignment horizontal="left" vertical="top"/>
    </xf>
    <xf numFmtId="0" fontId="7" fillId="0" borderId="42" xfId="0" applyFont="1" applyFill="1" applyBorder="1" applyAlignment="1">
      <alignment horizontal="left" vertical="top" wrapText="1"/>
    </xf>
    <xf numFmtId="185" fontId="0" fillId="50" borderId="0" xfId="0" applyNumberFormat="1" applyFill="1"/>
    <xf numFmtId="0" fontId="7" fillId="0" borderId="0" xfId="0" applyFont="1" applyAlignment="1">
      <alignment vertical="top"/>
    </xf>
    <xf numFmtId="0" fontId="0" fillId="0" borderId="0" xfId="0" applyAlignment="1">
      <alignment vertical="top"/>
    </xf>
    <xf numFmtId="0" fontId="0" fillId="50" borderId="0" xfId="0" applyFill="1" applyAlignment="1">
      <alignment vertical="top"/>
    </xf>
    <xf numFmtId="17" fontId="7" fillId="0" borderId="0" xfId="0" applyNumberFormat="1" applyFont="1" applyAlignment="1">
      <alignment vertical="top"/>
    </xf>
    <xf numFmtId="17" fontId="7" fillId="0" borderId="0" xfId="0" applyNumberFormat="1" applyFont="1" applyFill="1" applyAlignment="1">
      <alignment vertical="top"/>
    </xf>
    <xf numFmtId="0" fontId="0" fillId="0" borderId="0" xfId="0" applyFill="1" applyAlignment="1">
      <alignment vertical="top"/>
    </xf>
    <xf numFmtId="0" fontId="107" fillId="83" borderId="54" xfId="147" applyFont="1" applyFill="1" applyBorder="1" applyAlignment="1">
      <alignment horizontal="center" vertical="center" wrapText="1"/>
    </xf>
    <xf numFmtId="172" fontId="0" fillId="94" borderId="0" xfId="0" applyNumberFormat="1" applyFill="1"/>
    <xf numFmtId="0" fontId="50" fillId="0" borderId="0" xfId="0" quotePrefix="1" applyFont="1" applyFill="1" applyAlignment="1">
      <alignment horizontal="right"/>
    </xf>
    <xf numFmtId="167" fontId="7" fillId="0" borderId="0" xfId="0" quotePrefix="1" applyNumberFormat="1" applyFont="1"/>
    <xf numFmtId="167" fontId="7" fillId="94" borderId="0" xfId="0" applyNumberFormat="1" applyFont="1" applyFill="1"/>
    <xf numFmtId="0" fontId="7" fillId="94" borderId="42" xfId="0" applyFont="1" applyFill="1" applyBorder="1" applyAlignment="1">
      <alignment horizontal="left" vertical="top"/>
    </xf>
    <xf numFmtId="0" fontId="7" fillId="94" borderId="42" xfId="0" applyFont="1" applyFill="1" applyBorder="1" applyAlignment="1">
      <alignment horizontal="left" vertical="top" wrapText="1"/>
    </xf>
    <xf numFmtId="0" fontId="20" fillId="94" borderId="0" xfId="0" applyFont="1" applyFill="1"/>
    <xf numFmtId="168" fontId="20" fillId="0" borderId="0" xfId="159" applyNumberFormat="1" applyFill="1" applyAlignment="1">
      <alignment horizontal="right" vertical="center"/>
    </xf>
    <xf numFmtId="17" fontId="7" fillId="94" borderId="0" xfId="0" applyNumberFormat="1" applyFont="1" applyFill="1" applyAlignment="1">
      <alignment vertical="top"/>
    </xf>
  </cellXfs>
  <cellStyles count="11041">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2 3" xfId="11037"/>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2 9" xfId="11034"/>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30" xfId="11032"/>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2 3" xfId="11038"/>
    <cellStyle name="Normal 7 3" xfId="220"/>
    <cellStyle name="Normal 7 4" xfId="2949"/>
    <cellStyle name="Normal 7 5" xfId="10981"/>
    <cellStyle name="Normal 7 5 2" xfId="11035"/>
    <cellStyle name="Normal 7 6" xfId="10789"/>
    <cellStyle name="Normal 7 7" xfId="11018"/>
    <cellStyle name="Normal 7 7 2" xfId="11036"/>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15" xfId="11033"/>
    <cellStyle name="Percent 16" xfId="11039"/>
    <cellStyle name="Percent 17" xfId="11040"/>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tabSelected="1" zoomScale="80" zoomScaleNormal="80" workbookViewId="0"/>
  </sheetViews>
  <sheetFormatPr defaultColWidth="9.73046875" defaultRowHeight="12.75"/>
  <cols>
    <col min="1" max="1" width="5.06640625" customWidth="1"/>
    <col min="2" max="2" width="6.06640625" customWidth="1"/>
    <col min="3" max="3" width="12.46484375" customWidth="1"/>
    <col min="4" max="4" width="2.59765625" customWidth="1"/>
    <col min="5" max="5" width="15.796875" customWidth="1"/>
    <col min="6" max="15" width="7.33203125" customWidth="1"/>
    <col min="16" max="16" width="10.73046875" customWidth="1"/>
  </cols>
  <sheetData>
    <row r="1" spans="1:15">
      <c r="C1" t="s">
        <v>425</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560</v>
      </c>
      <c r="B4" t="s">
        <v>426</v>
      </c>
      <c r="C4" t="s">
        <v>427</v>
      </c>
      <c r="D4" t="s">
        <v>15</v>
      </c>
      <c r="E4" t="s">
        <v>16</v>
      </c>
      <c r="F4" s="129"/>
      <c r="G4" s="129"/>
      <c r="H4" s="129"/>
      <c r="I4" s="129"/>
      <c r="J4" s="129"/>
      <c r="K4" s="129"/>
      <c r="L4" s="129"/>
      <c r="M4" s="129"/>
      <c r="N4" s="129"/>
      <c r="O4" s="129">
        <v>2</v>
      </c>
    </row>
    <row r="5" spans="1:15">
      <c r="A5" t="s">
        <v>560</v>
      </c>
      <c r="B5" t="s">
        <v>17</v>
      </c>
      <c r="C5" t="s">
        <v>428</v>
      </c>
      <c r="D5" t="s">
        <v>18</v>
      </c>
      <c r="E5" t="s">
        <v>16</v>
      </c>
      <c r="F5" s="129"/>
      <c r="G5" s="129"/>
      <c r="H5" s="129"/>
      <c r="I5" s="129"/>
      <c r="J5" s="129"/>
      <c r="K5" s="129"/>
      <c r="L5" s="129"/>
      <c r="M5" s="129"/>
      <c r="N5" s="129"/>
      <c r="O5" s="129" t="b">
        <v>1</v>
      </c>
    </row>
    <row r="6" spans="1:15">
      <c r="A6" t="s">
        <v>560</v>
      </c>
      <c r="B6" t="s">
        <v>19</v>
      </c>
      <c r="C6" t="s">
        <v>429</v>
      </c>
      <c r="D6" t="s">
        <v>20</v>
      </c>
      <c r="E6" t="s">
        <v>16</v>
      </c>
      <c r="F6" s="130"/>
      <c r="G6" s="130"/>
      <c r="H6" s="130"/>
      <c r="I6" s="130"/>
      <c r="J6" s="130"/>
      <c r="K6" s="130"/>
      <c r="L6" s="130"/>
      <c r="M6" s="130"/>
      <c r="N6" s="130"/>
      <c r="O6" s="130">
        <v>0.02</v>
      </c>
    </row>
    <row r="7" spans="1:15">
      <c r="A7" t="s">
        <v>560</v>
      </c>
      <c r="B7" t="s">
        <v>21</v>
      </c>
      <c r="C7" t="s">
        <v>430</v>
      </c>
      <c r="D7" t="s">
        <v>20</v>
      </c>
      <c r="E7" t="s">
        <v>16</v>
      </c>
      <c r="F7" s="130"/>
      <c r="G7" s="130"/>
      <c r="H7" s="130"/>
      <c r="I7" s="130"/>
      <c r="J7" s="130"/>
      <c r="K7" s="130"/>
      <c r="L7" s="130"/>
      <c r="M7" s="130"/>
      <c r="N7" s="130"/>
      <c r="O7" s="130">
        <v>0.03</v>
      </c>
    </row>
    <row r="8" spans="1:15">
      <c r="A8" t="s">
        <v>560</v>
      </c>
      <c r="B8" t="s">
        <v>22</v>
      </c>
      <c r="C8" t="s">
        <v>431</v>
      </c>
      <c r="D8" t="s">
        <v>20</v>
      </c>
      <c r="E8" t="s">
        <v>16</v>
      </c>
      <c r="F8" s="130"/>
      <c r="G8" s="130"/>
      <c r="H8" s="130"/>
      <c r="I8" s="130"/>
      <c r="J8" s="130"/>
      <c r="K8" s="130"/>
      <c r="L8" s="130"/>
      <c r="M8" s="130"/>
      <c r="N8" s="130"/>
      <c r="O8" s="130">
        <v>0.03</v>
      </c>
    </row>
    <row r="9" spans="1:15">
      <c r="A9" t="s">
        <v>560</v>
      </c>
      <c r="B9" t="s">
        <v>23</v>
      </c>
      <c r="C9" t="s">
        <v>432</v>
      </c>
      <c r="D9" t="s">
        <v>20</v>
      </c>
      <c r="E9" t="s">
        <v>16</v>
      </c>
      <c r="F9" s="130"/>
      <c r="G9" s="130"/>
      <c r="H9" s="130"/>
      <c r="I9" s="130"/>
      <c r="J9" s="130"/>
      <c r="K9" s="130"/>
      <c r="L9" s="130"/>
      <c r="M9" s="130"/>
      <c r="N9" s="130"/>
      <c r="O9" s="130">
        <v>3.5999999999999997E-2</v>
      </c>
    </row>
    <row r="10" spans="1:15">
      <c r="A10" t="s">
        <v>560</v>
      </c>
      <c r="B10" t="s">
        <v>433</v>
      </c>
      <c r="C10" t="s">
        <v>432</v>
      </c>
      <c r="D10" t="s">
        <v>20</v>
      </c>
      <c r="E10" t="s">
        <v>16</v>
      </c>
      <c r="F10" s="130"/>
      <c r="G10" s="130"/>
      <c r="H10" s="130"/>
      <c r="I10" s="130"/>
      <c r="J10" s="130"/>
      <c r="K10" s="130"/>
      <c r="L10" s="130"/>
      <c r="M10" s="130"/>
      <c r="N10" s="130"/>
      <c r="O10" s="130">
        <v>3.5999999999999997E-2</v>
      </c>
    </row>
    <row r="11" spans="1:15">
      <c r="A11" t="s">
        <v>560</v>
      </c>
      <c r="B11" t="s">
        <v>434</v>
      </c>
      <c r="C11" t="s">
        <v>432</v>
      </c>
      <c r="D11" t="s">
        <v>20</v>
      </c>
      <c r="E11" t="s">
        <v>16</v>
      </c>
      <c r="F11" s="130"/>
      <c r="G11" s="130"/>
      <c r="H11" s="130"/>
      <c r="I11" s="130"/>
      <c r="J11" s="130"/>
      <c r="K11" s="130"/>
      <c r="L11" s="130"/>
      <c r="M11" s="130"/>
      <c r="N11" s="130"/>
      <c r="O11" s="130"/>
    </row>
    <row r="12" spans="1:15">
      <c r="A12" t="s">
        <v>560</v>
      </c>
      <c r="B12" t="s">
        <v>24</v>
      </c>
      <c r="C12" t="s">
        <v>435</v>
      </c>
      <c r="D12" t="s">
        <v>20</v>
      </c>
      <c r="E12" t="s">
        <v>16</v>
      </c>
      <c r="F12" s="130"/>
      <c r="G12" s="130"/>
      <c r="H12" s="130"/>
      <c r="I12" s="130"/>
      <c r="J12" s="130"/>
      <c r="K12" s="130"/>
      <c r="L12" s="130"/>
      <c r="M12" s="130"/>
      <c r="N12" s="130"/>
      <c r="O12" s="130">
        <v>0.06</v>
      </c>
    </row>
    <row r="13" spans="1:15">
      <c r="A13" t="s">
        <v>560</v>
      </c>
      <c r="B13" t="s">
        <v>25</v>
      </c>
      <c r="C13" t="s">
        <v>436</v>
      </c>
      <c r="D13" t="s">
        <v>26</v>
      </c>
      <c r="E13" t="s">
        <v>16</v>
      </c>
      <c r="F13" s="131"/>
      <c r="G13" s="131"/>
      <c r="H13" s="131"/>
      <c r="I13" s="131">
        <v>277.51799999999997</v>
      </c>
      <c r="J13" s="131"/>
      <c r="K13" s="131"/>
      <c r="L13" s="131"/>
      <c r="M13" s="131"/>
      <c r="N13" s="131"/>
      <c r="O13" s="131"/>
    </row>
    <row r="14" spans="1:15">
      <c r="A14" t="s">
        <v>560</v>
      </c>
      <c r="B14" t="s">
        <v>27</v>
      </c>
      <c r="C14" t="s">
        <v>437</v>
      </c>
      <c r="D14" t="s">
        <v>26</v>
      </c>
      <c r="E14" t="s">
        <v>16</v>
      </c>
      <c r="F14" s="131"/>
      <c r="G14" s="131"/>
      <c r="H14" s="131"/>
      <c r="I14" s="131">
        <v>374.43099999999998</v>
      </c>
      <c r="J14" s="131"/>
      <c r="K14" s="131"/>
      <c r="L14" s="131"/>
      <c r="M14" s="131"/>
      <c r="N14" s="131"/>
      <c r="O14" s="131"/>
    </row>
    <row r="15" spans="1:15">
      <c r="A15" t="s">
        <v>560</v>
      </c>
      <c r="B15" t="s">
        <v>28</v>
      </c>
      <c r="C15" t="s">
        <v>437</v>
      </c>
      <c r="D15" t="s">
        <v>26</v>
      </c>
      <c r="E15" t="s">
        <v>16</v>
      </c>
      <c r="F15" s="131"/>
      <c r="G15" s="131"/>
      <c r="H15" s="131"/>
      <c r="I15" s="131"/>
      <c r="J15" s="131"/>
      <c r="K15" s="131"/>
      <c r="L15" s="131"/>
      <c r="M15" s="131"/>
      <c r="N15" s="131"/>
      <c r="O15" s="131"/>
    </row>
    <row r="16" spans="1:15">
      <c r="A16" t="s">
        <v>560</v>
      </c>
      <c r="B16" t="s">
        <v>29</v>
      </c>
      <c r="C16" t="s">
        <v>438</v>
      </c>
      <c r="D16" t="s">
        <v>439</v>
      </c>
      <c r="E16" t="s">
        <v>16</v>
      </c>
      <c r="F16" s="132"/>
      <c r="G16" s="132"/>
      <c r="H16" s="132"/>
      <c r="I16" s="132"/>
      <c r="J16" s="132">
        <v>0</v>
      </c>
      <c r="K16" s="132">
        <v>0.82</v>
      </c>
      <c r="L16" s="132">
        <v>0.32</v>
      </c>
      <c r="M16" s="132">
        <v>0.03</v>
      </c>
      <c r="N16" s="132">
        <v>0.03</v>
      </c>
      <c r="O16" s="132"/>
    </row>
    <row r="17" spans="1:15">
      <c r="A17" t="s">
        <v>560</v>
      </c>
      <c r="B17" t="s">
        <v>30</v>
      </c>
      <c r="C17" t="s">
        <v>440</v>
      </c>
      <c r="D17" t="s">
        <v>439</v>
      </c>
      <c r="E17" t="s">
        <v>16</v>
      </c>
      <c r="F17" s="132"/>
      <c r="G17" s="132"/>
      <c r="H17" s="132"/>
      <c r="I17" s="132"/>
      <c r="J17" s="132">
        <v>0</v>
      </c>
      <c r="K17" s="132">
        <v>-0.13999999999999899</v>
      </c>
      <c r="L17" s="132">
        <v>-0.62</v>
      </c>
      <c r="M17" s="132">
        <v>-0.91</v>
      </c>
      <c r="N17" s="132">
        <v>-0.92</v>
      </c>
      <c r="O17" s="132"/>
    </row>
    <row r="18" spans="1:15">
      <c r="A18" t="s">
        <v>560</v>
      </c>
      <c r="B18" t="s">
        <v>31</v>
      </c>
      <c r="C18" t="s">
        <v>440</v>
      </c>
      <c r="D18" t="s">
        <v>439</v>
      </c>
      <c r="E18" t="s">
        <v>16</v>
      </c>
      <c r="F18" s="132"/>
      <c r="G18" s="132"/>
      <c r="H18" s="132"/>
      <c r="I18" s="132"/>
      <c r="J18" s="132"/>
      <c r="K18" s="132"/>
      <c r="L18" s="132"/>
      <c r="M18" s="132"/>
      <c r="N18" s="132"/>
      <c r="O18" s="132"/>
    </row>
    <row r="19" spans="1:15">
      <c r="A19" t="s">
        <v>560</v>
      </c>
      <c r="B19" t="s">
        <v>441</v>
      </c>
      <c r="C19" t="s">
        <v>442</v>
      </c>
      <c r="D19" t="s">
        <v>26</v>
      </c>
      <c r="E19" t="s">
        <v>16</v>
      </c>
      <c r="F19" s="131"/>
      <c r="G19" s="131"/>
      <c r="H19" s="131"/>
      <c r="I19" s="131"/>
      <c r="J19" s="131">
        <v>283.022125347084</v>
      </c>
      <c r="K19" s="131">
        <v>288.31513446235601</v>
      </c>
      <c r="L19" s="131">
        <v>295.563363625644</v>
      </c>
      <c r="M19" s="131">
        <v>307.11833261719499</v>
      </c>
      <c r="N19" s="131">
        <v>317.01</v>
      </c>
      <c r="O19" s="131"/>
    </row>
    <row r="20" spans="1:15">
      <c r="A20" t="s">
        <v>560</v>
      </c>
      <c r="B20" t="s">
        <v>443</v>
      </c>
      <c r="C20" t="s">
        <v>444</v>
      </c>
      <c r="D20" t="s">
        <v>26</v>
      </c>
      <c r="E20" t="s">
        <v>16</v>
      </c>
      <c r="F20" s="131"/>
      <c r="G20" s="131"/>
      <c r="H20" s="131"/>
      <c r="I20" s="131">
        <v>374.43099999999998</v>
      </c>
      <c r="J20" s="131">
        <v>381.85723958746502</v>
      </c>
      <c r="K20" s="131">
        <v>385.33280882927397</v>
      </c>
      <c r="L20" s="131">
        <v>391.397929441965</v>
      </c>
      <c r="M20" s="131">
        <v>403.02038407783601</v>
      </c>
      <c r="N20" s="131">
        <v>412.17200000000003</v>
      </c>
      <c r="O20" s="131"/>
    </row>
    <row r="21" spans="1:15">
      <c r="A21" t="s">
        <v>560</v>
      </c>
      <c r="B21" t="s">
        <v>445</v>
      </c>
      <c r="C21" t="s">
        <v>444</v>
      </c>
      <c r="D21" t="s">
        <v>26</v>
      </c>
      <c r="E21" t="s">
        <v>16</v>
      </c>
      <c r="F21" s="131"/>
      <c r="G21" s="131"/>
      <c r="H21" s="131"/>
      <c r="I21" s="131"/>
      <c r="J21" s="131"/>
      <c r="K21" s="131"/>
      <c r="L21" s="131"/>
      <c r="M21" s="131"/>
      <c r="N21" s="131"/>
      <c r="O21" s="131"/>
    </row>
    <row r="22" spans="1:15">
      <c r="A22" t="s">
        <v>560</v>
      </c>
      <c r="B22" t="s">
        <v>32</v>
      </c>
      <c r="C22" t="s">
        <v>446</v>
      </c>
      <c r="D22" t="s">
        <v>26</v>
      </c>
      <c r="E22" t="s">
        <v>16</v>
      </c>
      <c r="F22" s="131"/>
      <c r="G22" s="131"/>
      <c r="H22" s="131"/>
      <c r="I22" s="131">
        <v>-5.2515021810636702</v>
      </c>
      <c r="J22" s="131"/>
      <c r="K22" s="131"/>
      <c r="L22" s="131"/>
      <c r="M22" s="131"/>
      <c r="N22" s="131"/>
      <c r="O22" s="131"/>
    </row>
    <row r="23" spans="1:15">
      <c r="A23" t="s">
        <v>560</v>
      </c>
      <c r="B23" t="s">
        <v>33</v>
      </c>
      <c r="C23" t="s">
        <v>447</v>
      </c>
      <c r="D23" t="s">
        <v>26</v>
      </c>
      <c r="E23" t="s">
        <v>16</v>
      </c>
      <c r="F23" s="131"/>
      <c r="G23" s="131"/>
      <c r="H23" s="131"/>
      <c r="I23" s="131">
        <v>-4.4148125731938199</v>
      </c>
      <c r="J23" s="131"/>
      <c r="K23" s="131"/>
      <c r="L23" s="131"/>
      <c r="M23" s="131"/>
      <c r="N23" s="131"/>
      <c r="O23" s="131"/>
    </row>
    <row r="24" spans="1:15">
      <c r="A24" t="s">
        <v>560</v>
      </c>
      <c r="B24" t="s">
        <v>34</v>
      </c>
      <c r="C24" t="s">
        <v>448</v>
      </c>
      <c r="D24" t="s">
        <v>20</v>
      </c>
      <c r="E24" t="s">
        <v>16</v>
      </c>
      <c r="F24" s="130"/>
      <c r="G24" s="130"/>
      <c r="H24" s="130"/>
      <c r="I24" s="130"/>
      <c r="J24" s="130"/>
      <c r="K24" s="130"/>
      <c r="L24" s="130">
        <v>0</v>
      </c>
      <c r="M24" s="130">
        <v>0</v>
      </c>
      <c r="N24" s="130">
        <v>0</v>
      </c>
      <c r="O24" s="130"/>
    </row>
    <row r="25" spans="1:15">
      <c r="A25" t="s">
        <v>560</v>
      </c>
      <c r="B25" t="s">
        <v>35</v>
      </c>
      <c r="C25" t="s">
        <v>449</v>
      </c>
      <c r="D25" t="s">
        <v>20</v>
      </c>
      <c r="E25" t="s">
        <v>16</v>
      </c>
      <c r="F25" s="130"/>
      <c r="G25" s="130"/>
      <c r="H25" s="130"/>
      <c r="I25" s="130"/>
      <c r="J25" s="130"/>
      <c r="K25" s="130"/>
      <c r="L25" s="130">
        <v>0</v>
      </c>
      <c r="M25" s="130">
        <v>0</v>
      </c>
      <c r="N25" s="130">
        <v>0</v>
      </c>
      <c r="O25" s="130"/>
    </row>
    <row r="26" spans="1:15">
      <c r="A26" t="s">
        <v>560</v>
      </c>
      <c r="B26" t="s">
        <v>450</v>
      </c>
      <c r="C26" t="s">
        <v>451</v>
      </c>
      <c r="D26" t="s">
        <v>26</v>
      </c>
      <c r="E26" t="s">
        <v>16</v>
      </c>
      <c r="F26" s="131"/>
      <c r="G26" s="131"/>
      <c r="H26" s="131"/>
      <c r="I26" s="131"/>
      <c r="J26" s="131">
        <v>145.30500000000001</v>
      </c>
      <c r="K26" s="131">
        <v>143.41499999999999</v>
      </c>
      <c r="L26" s="131">
        <v>142.69</v>
      </c>
      <c r="M26" s="131">
        <v>143.363</v>
      </c>
      <c r="N26" s="131">
        <v>146.773</v>
      </c>
      <c r="O26" s="131"/>
    </row>
    <row r="27" spans="1:15">
      <c r="A27" t="s">
        <v>560</v>
      </c>
      <c r="B27" t="s">
        <v>452</v>
      </c>
      <c r="C27" t="s">
        <v>453</v>
      </c>
      <c r="D27" t="s">
        <v>26</v>
      </c>
      <c r="E27" t="s">
        <v>16</v>
      </c>
      <c r="F27" s="131"/>
      <c r="G27" s="131"/>
      <c r="H27" s="131"/>
      <c r="I27" s="131"/>
      <c r="J27" s="131">
        <v>2.1989999999999998</v>
      </c>
      <c r="K27" s="131">
        <v>2.1579999999999999</v>
      </c>
      <c r="L27" s="131">
        <v>2.0790000000000002</v>
      </c>
      <c r="M27" s="131">
        <v>2.1379999999999999</v>
      </c>
      <c r="N27" s="131">
        <v>1.962</v>
      </c>
      <c r="O27" s="131"/>
    </row>
    <row r="28" spans="1:15">
      <c r="A28" t="s">
        <v>560</v>
      </c>
      <c r="B28" t="s">
        <v>454</v>
      </c>
      <c r="C28" t="s">
        <v>455</v>
      </c>
      <c r="D28" t="s">
        <v>26</v>
      </c>
      <c r="E28" t="s">
        <v>16</v>
      </c>
      <c r="F28" s="131"/>
      <c r="G28" s="131"/>
      <c r="H28" s="131"/>
      <c r="I28" s="131"/>
      <c r="J28" s="131">
        <v>53.84</v>
      </c>
      <c r="K28" s="131">
        <v>57.351999999999997</v>
      </c>
      <c r="L28" s="131">
        <v>61.177999999999997</v>
      </c>
      <c r="M28" s="131">
        <v>67.718000000000004</v>
      </c>
      <c r="N28" s="131">
        <v>72.174999999999997</v>
      </c>
      <c r="O28" s="131"/>
    </row>
    <row r="29" spans="1:15">
      <c r="A29" t="s">
        <v>560</v>
      </c>
      <c r="B29" t="s">
        <v>456</v>
      </c>
      <c r="C29" t="s">
        <v>457</v>
      </c>
      <c r="D29" t="s">
        <v>26</v>
      </c>
      <c r="E29" t="s">
        <v>16</v>
      </c>
      <c r="F29" s="131"/>
      <c r="G29" s="131"/>
      <c r="H29" s="131"/>
      <c r="I29" s="131"/>
      <c r="J29" s="131">
        <v>73.247</v>
      </c>
      <c r="K29" s="131">
        <v>74.293000000000006</v>
      </c>
      <c r="L29" s="131">
        <v>74.117999999999995</v>
      </c>
      <c r="M29" s="131">
        <v>80.611000000000004</v>
      </c>
      <c r="N29" s="131">
        <v>73.930000000000007</v>
      </c>
      <c r="O29" s="131"/>
    </row>
    <row r="30" spans="1:15">
      <c r="A30" t="s">
        <v>560</v>
      </c>
      <c r="B30" t="s">
        <v>458</v>
      </c>
      <c r="C30" t="s">
        <v>459</v>
      </c>
      <c r="D30" t="s">
        <v>26</v>
      </c>
      <c r="E30" t="s">
        <v>16</v>
      </c>
      <c r="F30" s="131"/>
      <c r="G30" s="131"/>
      <c r="H30" s="131"/>
      <c r="I30" s="131"/>
      <c r="J30" s="131">
        <v>0</v>
      </c>
      <c r="K30" s="131">
        <v>0</v>
      </c>
      <c r="L30" s="131">
        <v>0</v>
      </c>
      <c r="M30" s="131">
        <v>0</v>
      </c>
      <c r="N30" s="131">
        <v>0</v>
      </c>
      <c r="O30" s="131"/>
    </row>
    <row r="31" spans="1:15">
      <c r="A31" t="s">
        <v>560</v>
      </c>
      <c r="B31" t="s">
        <v>460</v>
      </c>
      <c r="C31" t="s">
        <v>461</v>
      </c>
      <c r="D31" t="s">
        <v>26</v>
      </c>
      <c r="E31" t="s">
        <v>16</v>
      </c>
      <c r="F31" s="131"/>
      <c r="G31" s="131"/>
      <c r="H31" s="131"/>
      <c r="I31" s="131"/>
      <c r="J31" s="131">
        <v>4.0590000000000002</v>
      </c>
      <c r="K31" s="131">
        <v>4.702</v>
      </c>
      <c r="L31" s="131">
        <v>7.7089999999999996</v>
      </c>
      <c r="M31" s="131">
        <v>7.2690000000000001</v>
      </c>
      <c r="N31" s="131">
        <v>5.3390000000000004</v>
      </c>
      <c r="O31" s="131"/>
    </row>
    <row r="32" spans="1:15">
      <c r="A32" t="s">
        <v>560</v>
      </c>
      <c r="B32" t="s">
        <v>462</v>
      </c>
      <c r="C32" t="s">
        <v>463</v>
      </c>
      <c r="D32" t="s">
        <v>26</v>
      </c>
      <c r="E32" t="s">
        <v>16</v>
      </c>
      <c r="F32" s="131"/>
      <c r="G32" s="131"/>
      <c r="H32" s="131"/>
      <c r="I32" s="131"/>
      <c r="J32" s="131">
        <v>0</v>
      </c>
      <c r="K32" s="131">
        <v>0</v>
      </c>
      <c r="L32" s="131">
        <v>287.774</v>
      </c>
      <c r="M32" s="131">
        <v>301.09899999999999</v>
      </c>
      <c r="N32" s="131"/>
      <c r="O32" s="131"/>
    </row>
    <row r="33" spans="1:15">
      <c r="A33" t="s">
        <v>560</v>
      </c>
      <c r="B33" t="s">
        <v>464</v>
      </c>
      <c r="C33" t="s">
        <v>465</v>
      </c>
      <c r="D33" t="s">
        <v>26</v>
      </c>
      <c r="E33" t="s">
        <v>16</v>
      </c>
      <c r="F33" s="131"/>
      <c r="G33" s="131"/>
      <c r="H33" s="131"/>
      <c r="I33" s="131"/>
      <c r="J33" s="131">
        <v>7.5</v>
      </c>
      <c r="K33" s="131">
        <v>7.6070000000000002</v>
      </c>
      <c r="L33" s="131">
        <v>8.827</v>
      </c>
      <c r="M33" s="131">
        <v>9.7240000000000002</v>
      </c>
      <c r="N33" s="131">
        <v>11.951000000000001</v>
      </c>
      <c r="O33" s="131"/>
    </row>
    <row r="34" spans="1:15">
      <c r="A34" t="s">
        <v>560</v>
      </c>
      <c r="B34" t="s">
        <v>466</v>
      </c>
      <c r="C34" t="s">
        <v>467</v>
      </c>
      <c r="D34" t="s">
        <v>26</v>
      </c>
      <c r="E34" t="s">
        <v>16</v>
      </c>
      <c r="F34" s="131"/>
      <c r="G34" s="131"/>
      <c r="H34" s="131"/>
      <c r="I34" s="131"/>
      <c r="J34" s="131">
        <v>0</v>
      </c>
      <c r="K34" s="131">
        <v>0</v>
      </c>
      <c r="L34" s="131">
        <v>296.60000000000002</v>
      </c>
      <c r="M34" s="131">
        <v>310.82299999999998</v>
      </c>
      <c r="N34" s="131"/>
      <c r="O34" s="131"/>
    </row>
    <row r="35" spans="1:15">
      <c r="A35" t="s">
        <v>560</v>
      </c>
      <c r="B35" t="s">
        <v>468</v>
      </c>
      <c r="C35" t="s">
        <v>469</v>
      </c>
      <c r="D35" t="s">
        <v>26</v>
      </c>
      <c r="E35" t="s">
        <v>16</v>
      </c>
      <c r="F35" s="131"/>
      <c r="G35" s="131"/>
      <c r="H35" s="131"/>
      <c r="I35" s="131"/>
      <c r="J35" s="131">
        <v>210.679</v>
      </c>
      <c r="K35" s="131">
        <v>209.23500000000001</v>
      </c>
      <c r="L35" s="131">
        <v>206.928</v>
      </c>
      <c r="M35" s="131">
        <v>207.88300000000001</v>
      </c>
      <c r="N35" s="131">
        <v>207.089</v>
      </c>
      <c r="O35" s="131"/>
    </row>
    <row r="36" spans="1:15">
      <c r="A36" t="s">
        <v>560</v>
      </c>
      <c r="B36" t="s">
        <v>470</v>
      </c>
      <c r="C36" t="s">
        <v>471</v>
      </c>
      <c r="D36" t="s">
        <v>26</v>
      </c>
      <c r="E36" t="s">
        <v>16</v>
      </c>
      <c r="F36" s="131"/>
      <c r="G36" s="131"/>
      <c r="H36" s="131"/>
      <c r="I36" s="131"/>
      <c r="J36" s="131">
        <v>2.819</v>
      </c>
      <c r="K36" s="131">
        <v>2.8479999999999999</v>
      </c>
      <c r="L36" s="131">
        <v>2.7029999999999998</v>
      </c>
      <c r="M36" s="131">
        <v>2.774</v>
      </c>
      <c r="N36" s="131">
        <v>3.5870000000000002</v>
      </c>
      <c r="O36" s="131"/>
    </row>
    <row r="37" spans="1:15">
      <c r="A37" t="s">
        <v>560</v>
      </c>
      <c r="B37" t="s">
        <v>472</v>
      </c>
      <c r="C37" t="s">
        <v>473</v>
      </c>
      <c r="D37" t="s">
        <v>26</v>
      </c>
      <c r="E37" t="s">
        <v>16</v>
      </c>
      <c r="F37" s="131"/>
      <c r="G37" s="131"/>
      <c r="H37" s="131"/>
      <c r="I37" s="131"/>
      <c r="J37" s="131">
        <v>95.515000000000001</v>
      </c>
      <c r="K37" s="131">
        <v>96.323999999999998</v>
      </c>
      <c r="L37" s="131">
        <v>103.968</v>
      </c>
      <c r="M37" s="131">
        <v>109.956</v>
      </c>
      <c r="N37" s="131">
        <v>113.131</v>
      </c>
      <c r="O37" s="131"/>
    </row>
    <row r="38" spans="1:15">
      <c r="A38" t="s">
        <v>560</v>
      </c>
      <c r="B38" t="s">
        <v>474</v>
      </c>
      <c r="C38" t="s">
        <v>475</v>
      </c>
      <c r="D38" t="s">
        <v>26</v>
      </c>
      <c r="E38" t="s">
        <v>16</v>
      </c>
      <c r="F38" s="131"/>
      <c r="G38" s="131"/>
      <c r="H38" s="131"/>
      <c r="I38" s="131"/>
      <c r="J38" s="131">
        <v>70.004000000000005</v>
      </c>
      <c r="K38" s="131">
        <v>72.688999999999993</v>
      </c>
      <c r="L38" s="131">
        <v>75.117000000000004</v>
      </c>
      <c r="M38" s="131">
        <v>76.945999999999998</v>
      </c>
      <c r="N38" s="131">
        <v>70.269000000000005</v>
      </c>
      <c r="O38" s="131"/>
    </row>
    <row r="39" spans="1:15">
      <c r="A39" t="s">
        <v>560</v>
      </c>
      <c r="B39" t="s">
        <v>476</v>
      </c>
      <c r="C39" t="s">
        <v>477</v>
      </c>
      <c r="D39" t="s">
        <v>26</v>
      </c>
      <c r="E39" t="s">
        <v>16</v>
      </c>
      <c r="F39" s="131"/>
      <c r="G39" s="131"/>
      <c r="H39" s="131"/>
      <c r="I39" s="131"/>
      <c r="J39" s="131">
        <v>0</v>
      </c>
      <c r="K39" s="131">
        <v>0</v>
      </c>
      <c r="L39" s="131">
        <v>0</v>
      </c>
      <c r="M39" s="131">
        <v>0</v>
      </c>
      <c r="N39" s="131">
        <v>0</v>
      </c>
      <c r="O39" s="131"/>
    </row>
    <row r="40" spans="1:15">
      <c r="A40" t="s">
        <v>560</v>
      </c>
      <c r="B40" t="s">
        <v>478</v>
      </c>
      <c r="C40" t="s">
        <v>479</v>
      </c>
      <c r="D40" t="s">
        <v>26</v>
      </c>
      <c r="E40" t="s">
        <v>16</v>
      </c>
      <c r="F40" s="131"/>
      <c r="G40" s="131"/>
      <c r="H40" s="131"/>
      <c r="I40" s="131"/>
      <c r="J40" s="131">
        <v>0</v>
      </c>
      <c r="K40" s="131">
        <v>0</v>
      </c>
      <c r="L40" s="131">
        <v>0</v>
      </c>
      <c r="M40" s="131">
        <v>0</v>
      </c>
      <c r="N40" s="131">
        <v>0</v>
      </c>
      <c r="O40" s="131"/>
    </row>
    <row r="41" spans="1:15">
      <c r="A41" t="s">
        <v>560</v>
      </c>
      <c r="B41" t="s">
        <v>480</v>
      </c>
      <c r="C41" t="s">
        <v>481</v>
      </c>
      <c r="D41" t="s">
        <v>26</v>
      </c>
      <c r="E41" t="s">
        <v>16</v>
      </c>
      <c r="F41" s="131"/>
      <c r="G41" s="131"/>
      <c r="H41" s="131"/>
      <c r="I41" s="131"/>
      <c r="J41" s="131">
        <v>0</v>
      </c>
      <c r="K41" s="131">
        <v>0</v>
      </c>
      <c r="L41" s="131">
        <v>388.71600000000001</v>
      </c>
      <c r="M41" s="131">
        <v>397.55900000000003</v>
      </c>
      <c r="N41" s="131"/>
      <c r="O41" s="131"/>
    </row>
    <row r="42" spans="1:15">
      <c r="A42" t="s">
        <v>560</v>
      </c>
      <c r="B42" t="s">
        <v>482</v>
      </c>
      <c r="C42" t="s">
        <v>483</v>
      </c>
      <c r="D42" t="s">
        <v>26</v>
      </c>
      <c r="E42" t="s">
        <v>16</v>
      </c>
      <c r="F42" s="131"/>
      <c r="G42" s="131"/>
      <c r="H42" s="131"/>
      <c r="I42" s="131"/>
      <c r="J42" s="131">
        <v>5.9260000000000002</v>
      </c>
      <c r="K42" s="131">
        <v>6.1230000000000002</v>
      </c>
      <c r="L42" s="131">
        <v>6.51</v>
      </c>
      <c r="M42" s="131">
        <v>7.6840000000000002</v>
      </c>
      <c r="N42" s="131">
        <v>10.355</v>
      </c>
      <c r="O42" s="131"/>
    </row>
    <row r="43" spans="1:15">
      <c r="A43" t="s">
        <v>560</v>
      </c>
      <c r="B43" t="s">
        <v>484</v>
      </c>
      <c r="C43" t="s">
        <v>485</v>
      </c>
      <c r="D43" t="s">
        <v>26</v>
      </c>
      <c r="E43" t="s">
        <v>16</v>
      </c>
      <c r="F43" s="131"/>
      <c r="G43" s="131"/>
      <c r="H43" s="131"/>
      <c r="I43" s="131"/>
      <c r="J43" s="131">
        <v>0</v>
      </c>
      <c r="K43" s="131">
        <v>0</v>
      </c>
      <c r="L43" s="131">
        <v>395.226</v>
      </c>
      <c r="M43" s="131">
        <v>405.24299999999999</v>
      </c>
      <c r="N43" s="131"/>
      <c r="O43" s="131"/>
    </row>
    <row r="44" spans="1:15">
      <c r="A44" t="s">
        <v>560</v>
      </c>
      <c r="B44" t="s">
        <v>486</v>
      </c>
      <c r="C44" t="s">
        <v>487</v>
      </c>
      <c r="D44" t="s">
        <v>26</v>
      </c>
      <c r="E44" t="s">
        <v>16</v>
      </c>
      <c r="F44" s="131"/>
      <c r="G44" s="131"/>
      <c r="H44" s="131"/>
      <c r="I44" s="131"/>
      <c r="J44" s="131"/>
      <c r="K44" s="131"/>
      <c r="L44" s="131"/>
      <c r="M44" s="131"/>
      <c r="N44" s="131"/>
      <c r="O44" s="131"/>
    </row>
    <row r="45" spans="1:15">
      <c r="A45" t="s">
        <v>560</v>
      </c>
      <c r="B45" t="s">
        <v>488</v>
      </c>
      <c r="C45" t="s">
        <v>489</v>
      </c>
      <c r="D45" t="s">
        <v>26</v>
      </c>
      <c r="E45" t="s">
        <v>16</v>
      </c>
      <c r="F45" s="131"/>
      <c r="G45" s="131"/>
      <c r="H45" s="131"/>
      <c r="I45" s="131"/>
      <c r="J45" s="131"/>
      <c r="K45" s="131"/>
      <c r="L45" s="131"/>
      <c r="M45" s="131"/>
      <c r="N45" s="131"/>
      <c r="O45" s="131"/>
    </row>
    <row r="46" spans="1:15">
      <c r="A46" t="s">
        <v>560</v>
      </c>
      <c r="B46" t="s">
        <v>490</v>
      </c>
      <c r="C46" t="s">
        <v>491</v>
      </c>
      <c r="D46" t="s">
        <v>26</v>
      </c>
      <c r="E46" t="s">
        <v>16</v>
      </c>
      <c r="F46" s="131"/>
      <c r="G46" s="131"/>
      <c r="H46" s="131"/>
      <c r="I46" s="131"/>
      <c r="J46" s="131"/>
      <c r="K46" s="131"/>
      <c r="L46" s="131"/>
      <c r="M46" s="131"/>
      <c r="N46" s="131"/>
      <c r="O46" s="131"/>
    </row>
    <row r="47" spans="1:15">
      <c r="A47" t="s">
        <v>560</v>
      </c>
      <c r="B47" t="s">
        <v>492</v>
      </c>
      <c r="C47" t="s">
        <v>493</v>
      </c>
      <c r="D47" t="s">
        <v>26</v>
      </c>
      <c r="E47" t="s">
        <v>16</v>
      </c>
      <c r="F47" s="131"/>
      <c r="G47" s="131"/>
      <c r="H47" s="131"/>
      <c r="I47" s="131"/>
      <c r="J47" s="131"/>
      <c r="K47" s="131"/>
      <c r="L47" s="131"/>
      <c r="M47" s="131"/>
      <c r="N47" s="131"/>
      <c r="O47" s="131"/>
    </row>
    <row r="48" spans="1:15">
      <c r="A48" t="s">
        <v>560</v>
      </c>
      <c r="B48" t="s">
        <v>494</v>
      </c>
      <c r="C48" t="s">
        <v>495</v>
      </c>
      <c r="D48" t="s">
        <v>26</v>
      </c>
      <c r="E48" t="s">
        <v>16</v>
      </c>
      <c r="F48" s="131"/>
      <c r="G48" s="131"/>
      <c r="H48" s="131"/>
      <c r="I48" s="131"/>
      <c r="J48" s="131"/>
      <c r="K48" s="131"/>
      <c r="L48" s="131"/>
      <c r="M48" s="131"/>
      <c r="N48" s="131"/>
      <c r="O48" s="131"/>
    </row>
    <row r="49" spans="1:15">
      <c r="A49" t="s">
        <v>560</v>
      </c>
      <c r="B49" t="s">
        <v>496</v>
      </c>
      <c r="C49" t="s">
        <v>497</v>
      </c>
      <c r="D49" t="s">
        <v>26</v>
      </c>
      <c r="E49" t="s">
        <v>16</v>
      </c>
      <c r="F49" s="131"/>
      <c r="G49" s="131"/>
      <c r="H49" s="131"/>
      <c r="I49" s="131"/>
      <c r="J49" s="131"/>
      <c r="K49" s="131"/>
      <c r="L49" s="131"/>
      <c r="M49" s="131"/>
      <c r="N49" s="131"/>
      <c r="O49" s="131"/>
    </row>
    <row r="50" spans="1:15">
      <c r="A50" t="s">
        <v>560</v>
      </c>
      <c r="B50" t="s">
        <v>498</v>
      </c>
      <c r="C50" t="s">
        <v>499</v>
      </c>
      <c r="D50" t="s">
        <v>26</v>
      </c>
      <c r="E50" t="s">
        <v>16</v>
      </c>
      <c r="F50" s="131"/>
      <c r="G50" s="131"/>
      <c r="H50" s="131"/>
      <c r="I50" s="131"/>
      <c r="J50" s="131"/>
      <c r="K50" s="131"/>
      <c r="L50" s="131"/>
      <c r="M50" s="131"/>
      <c r="N50" s="131">
        <v>0</v>
      </c>
      <c r="O50" s="131"/>
    </row>
    <row r="51" spans="1:15">
      <c r="A51" t="s">
        <v>560</v>
      </c>
      <c r="B51" t="s">
        <v>500</v>
      </c>
      <c r="C51" t="s">
        <v>501</v>
      </c>
      <c r="D51" t="s">
        <v>26</v>
      </c>
      <c r="E51" t="s">
        <v>16</v>
      </c>
      <c r="F51" s="131"/>
      <c r="G51" s="131"/>
      <c r="H51" s="131"/>
      <c r="I51" s="131"/>
      <c r="J51" s="131"/>
      <c r="K51" s="131"/>
      <c r="L51" s="131"/>
      <c r="M51" s="131"/>
      <c r="N51" s="131"/>
      <c r="O51" s="131"/>
    </row>
    <row r="52" spans="1:15">
      <c r="A52" t="s">
        <v>560</v>
      </c>
      <c r="B52" t="s">
        <v>502</v>
      </c>
      <c r="C52" t="s">
        <v>503</v>
      </c>
      <c r="D52" t="s">
        <v>26</v>
      </c>
      <c r="E52" t="s">
        <v>16</v>
      </c>
      <c r="F52" s="131"/>
      <c r="G52" s="131"/>
      <c r="H52" s="131"/>
      <c r="I52" s="131"/>
      <c r="J52" s="131"/>
      <c r="K52" s="131"/>
      <c r="L52" s="131"/>
      <c r="M52" s="131"/>
      <c r="N52" s="131">
        <v>0</v>
      </c>
      <c r="O52" s="131"/>
    </row>
    <row r="53" spans="1:15">
      <c r="A53" t="s">
        <v>560</v>
      </c>
      <c r="B53" t="s">
        <v>36</v>
      </c>
      <c r="C53" t="s">
        <v>504</v>
      </c>
      <c r="D53" t="s">
        <v>26</v>
      </c>
      <c r="E53" t="s">
        <v>16</v>
      </c>
      <c r="F53" s="131"/>
      <c r="G53" s="131"/>
      <c r="H53" s="131"/>
      <c r="I53" s="131"/>
      <c r="J53" s="131"/>
      <c r="K53" s="131"/>
      <c r="L53" s="131"/>
      <c r="M53" s="131"/>
      <c r="N53" s="131"/>
      <c r="O53" s="131"/>
    </row>
    <row r="54" spans="1:15">
      <c r="A54" t="s">
        <v>560</v>
      </c>
      <c r="B54" t="s">
        <v>505</v>
      </c>
      <c r="C54" t="s">
        <v>506</v>
      </c>
      <c r="D54" t="s">
        <v>26</v>
      </c>
      <c r="E54" t="s">
        <v>16</v>
      </c>
      <c r="F54" s="131"/>
      <c r="G54" s="131"/>
      <c r="H54" s="131"/>
      <c r="I54" s="131"/>
      <c r="J54" s="131"/>
      <c r="K54" s="131"/>
      <c r="L54" s="131"/>
      <c r="M54" s="131"/>
      <c r="N54" s="131"/>
      <c r="O54" s="131"/>
    </row>
    <row r="55" spans="1:15">
      <c r="A55" t="s">
        <v>560</v>
      </c>
      <c r="B55" t="s">
        <v>507</v>
      </c>
      <c r="C55" t="s">
        <v>506</v>
      </c>
      <c r="D55" t="s">
        <v>26</v>
      </c>
      <c r="E55" t="s">
        <v>16</v>
      </c>
      <c r="F55" s="131"/>
      <c r="G55" s="131"/>
      <c r="H55" s="131"/>
      <c r="I55" s="131"/>
      <c r="J55" s="131"/>
      <c r="K55" s="131"/>
      <c r="L55" s="131"/>
      <c r="M55" s="131"/>
      <c r="N55" s="131"/>
      <c r="O55" s="131"/>
    </row>
    <row r="56" spans="1:15">
      <c r="A56" t="s">
        <v>560</v>
      </c>
      <c r="B56" t="s">
        <v>37</v>
      </c>
      <c r="C56" t="s">
        <v>508</v>
      </c>
      <c r="D56" t="s">
        <v>26</v>
      </c>
      <c r="E56" t="s">
        <v>16</v>
      </c>
      <c r="F56" s="131"/>
      <c r="G56" s="131"/>
      <c r="H56" s="131"/>
      <c r="I56" s="131"/>
      <c r="J56" s="131"/>
      <c r="K56" s="131"/>
      <c r="L56" s="131"/>
      <c r="M56" s="131"/>
      <c r="N56" s="131"/>
      <c r="O56" s="131"/>
    </row>
    <row r="57" spans="1:15">
      <c r="A57" t="s">
        <v>560</v>
      </c>
      <c r="B57" t="s">
        <v>509</v>
      </c>
      <c r="C57" t="s">
        <v>510</v>
      </c>
      <c r="D57" t="s">
        <v>26</v>
      </c>
      <c r="E57" t="s">
        <v>16</v>
      </c>
      <c r="F57" s="131"/>
      <c r="G57" s="131"/>
      <c r="H57" s="131"/>
      <c r="I57" s="131"/>
      <c r="J57" s="131"/>
      <c r="K57" s="131"/>
      <c r="L57" s="131"/>
      <c r="M57" s="131"/>
      <c r="N57" s="131"/>
      <c r="O57" s="131"/>
    </row>
    <row r="58" spans="1:15">
      <c r="A58" t="s">
        <v>560</v>
      </c>
      <c r="B58" t="s">
        <v>511</v>
      </c>
      <c r="C58" t="s">
        <v>510</v>
      </c>
      <c r="D58" t="s">
        <v>26</v>
      </c>
      <c r="E58" t="s">
        <v>16</v>
      </c>
      <c r="F58" s="131"/>
      <c r="G58" s="131"/>
      <c r="H58" s="131"/>
      <c r="I58" s="131"/>
      <c r="J58" s="131"/>
      <c r="K58" s="131"/>
      <c r="L58" s="131"/>
      <c r="M58" s="131"/>
      <c r="N58" s="131"/>
      <c r="O58" s="131"/>
    </row>
    <row r="59" spans="1:15">
      <c r="A59" t="s">
        <v>560</v>
      </c>
      <c r="B59" t="s">
        <v>38</v>
      </c>
      <c r="C59" t="s">
        <v>512</v>
      </c>
      <c r="D59" t="s">
        <v>26</v>
      </c>
      <c r="E59" t="s">
        <v>16</v>
      </c>
      <c r="F59" s="131"/>
      <c r="G59" s="131"/>
      <c r="H59" s="131"/>
      <c r="I59" s="131"/>
      <c r="J59" s="131"/>
      <c r="K59" s="131"/>
      <c r="L59" s="131"/>
      <c r="M59" s="131"/>
      <c r="N59" s="131"/>
      <c r="O59" s="131"/>
    </row>
    <row r="60" spans="1:15">
      <c r="A60" t="s">
        <v>560</v>
      </c>
      <c r="B60" t="s">
        <v>39</v>
      </c>
      <c r="C60" t="s">
        <v>513</v>
      </c>
      <c r="D60" t="s">
        <v>26</v>
      </c>
      <c r="E60" t="s">
        <v>16</v>
      </c>
      <c r="F60" s="131"/>
      <c r="G60" s="131"/>
      <c r="H60" s="131"/>
      <c r="I60" s="131"/>
      <c r="J60" s="131"/>
      <c r="K60" s="131"/>
      <c r="L60" s="131"/>
      <c r="M60" s="131"/>
      <c r="N60" s="131"/>
      <c r="O60" s="131"/>
    </row>
    <row r="61" spans="1:15">
      <c r="A61" t="s">
        <v>560</v>
      </c>
      <c r="B61" t="s">
        <v>40</v>
      </c>
      <c r="C61" t="s">
        <v>513</v>
      </c>
      <c r="D61" t="s">
        <v>26</v>
      </c>
      <c r="E61" t="s">
        <v>16</v>
      </c>
      <c r="F61" s="131"/>
      <c r="G61" s="131"/>
      <c r="H61" s="131"/>
      <c r="I61" s="131"/>
      <c r="J61" s="131"/>
      <c r="K61" s="131"/>
      <c r="L61" s="131"/>
      <c r="M61" s="131"/>
      <c r="N61" s="131"/>
      <c r="O61" s="131"/>
    </row>
    <row r="62" spans="1:15">
      <c r="A62" t="s">
        <v>560</v>
      </c>
      <c r="B62" t="s">
        <v>41</v>
      </c>
      <c r="C62" t="s">
        <v>514</v>
      </c>
      <c r="D62" t="s">
        <v>26</v>
      </c>
      <c r="E62" t="s">
        <v>16</v>
      </c>
      <c r="F62" s="131"/>
      <c r="G62" s="131"/>
      <c r="H62" s="131"/>
      <c r="I62" s="131"/>
      <c r="J62" s="131"/>
      <c r="K62" s="131"/>
      <c r="L62" s="131"/>
      <c r="M62" s="131"/>
      <c r="N62" s="131">
        <v>-13.487</v>
      </c>
      <c r="O62" s="131"/>
    </row>
    <row r="63" spans="1:15">
      <c r="A63" t="s">
        <v>560</v>
      </c>
      <c r="B63" t="s">
        <v>42</v>
      </c>
      <c r="C63" t="s">
        <v>515</v>
      </c>
      <c r="D63" t="s">
        <v>26</v>
      </c>
      <c r="E63" t="s">
        <v>16</v>
      </c>
      <c r="F63" s="131"/>
      <c r="G63" s="131"/>
      <c r="H63" s="131"/>
      <c r="I63" s="131"/>
      <c r="J63" s="131"/>
      <c r="K63" s="131"/>
      <c r="L63" s="131"/>
      <c r="M63" s="131"/>
      <c r="N63" s="131">
        <v>-11.785</v>
      </c>
      <c r="O63" s="131"/>
    </row>
    <row r="64" spans="1:15">
      <c r="A64" t="s">
        <v>560</v>
      </c>
      <c r="B64" t="s">
        <v>43</v>
      </c>
      <c r="C64" t="s">
        <v>515</v>
      </c>
      <c r="D64" t="s">
        <v>26</v>
      </c>
      <c r="E64" t="s">
        <v>16</v>
      </c>
      <c r="F64" s="131"/>
      <c r="G64" s="131"/>
      <c r="H64" s="131"/>
      <c r="I64" s="131"/>
      <c r="J64" s="131"/>
      <c r="K64" s="131"/>
      <c r="L64" s="131"/>
      <c r="M64" s="131"/>
      <c r="N64" s="131"/>
      <c r="O64" s="131"/>
    </row>
    <row r="65" spans="1:15">
      <c r="A65" t="s">
        <v>560</v>
      </c>
      <c r="B65" t="s">
        <v>44</v>
      </c>
      <c r="C65" t="s">
        <v>516</v>
      </c>
      <c r="D65" t="s">
        <v>439</v>
      </c>
      <c r="E65" t="s">
        <v>16</v>
      </c>
      <c r="F65" s="133">
        <v>234.4</v>
      </c>
      <c r="G65" s="133">
        <v>242.5</v>
      </c>
      <c r="H65" s="133">
        <v>249.5</v>
      </c>
      <c r="I65" s="133">
        <v>255.7</v>
      </c>
      <c r="J65" s="133">
        <v>258</v>
      </c>
      <c r="K65" s="133">
        <v>261.39999999999998</v>
      </c>
      <c r="L65" s="133">
        <v>270.60000000000002</v>
      </c>
      <c r="M65" s="133">
        <v>279.7</v>
      </c>
      <c r="N65" s="133">
        <v>288.2</v>
      </c>
      <c r="O65" s="133"/>
    </row>
    <row r="66" spans="1:15">
      <c r="A66" t="s">
        <v>560</v>
      </c>
      <c r="B66" t="s">
        <v>45</v>
      </c>
      <c r="C66" t="s">
        <v>517</v>
      </c>
      <c r="D66" t="s">
        <v>439</v>
      </c>
      <c r="E66" t="s">
        <v>16</v>
      </c>
      <c r="F66" s="133">
        <v>235.2</v>
      </c>
      <c r="G66" s="133">
        <v>242.4</v>
      </c>
      <c r="H66" s="133">
        <v>250</v>
      </c>
      <c r="I66" s="133">
        <v>255.9</v>
      </c>
      <c r="J66" s="133">
        <v>258.5</v>
      </c>
      <c r="K66" s="133">
        <v>262.10000000000002</v>
      </c>
      <c r="L66" s="133">
        <v>271.7</v>
      </c>
      <c r="M66" s="133">
        <v>280.7</v>
      </c>
      <c r="N66" s="133">
        <v>289.2</v>
      </c>
      <c r="O66" s="133"/>
    </row>
    <row r="67" spans="1:15">
      <c r="A67" t="s">
        <v>560</v>
      </c>
      <c r="B67" t="s">
        <v>46</v>
      </c>
      <c r="C67" t="s">
        <v>518</v>
      </c>
      <c r="D67" t="s">
        <v>439</v>
      </c>
      <c r="E67" t="s">
        <v>16</v>
      </c>
      <c r="F67" s="133">
        <v>235.2</v>
      </c>
      <c r="G67" s="133">
        <v>241.8</v>
      </c>
      <c r="H67" s="133">
        <v>249.7</v>
      </c>
      <c r="I67" s="133">
        <v>256.3</v>
      </c>
      <c r="J67" s="133">
        <v>258.89999999999998</v>
      </c>
      <c r="K67" s="133">
        <v>263.10000000000002</v>
      </c>
      <c r="L67" s="133">
        <v>272.3</v>
      </c>
      <c r="M67" s="133">
        <v>281.5</v>
      </c>
      <c r="N67" s="133">
        <v>289.60000000000002</v>
      </c>
      <c r="O67" s="133"/>
    </row>
    <row r="68" spans="1:15">
      <c r="A68" t="s">
        <v>560</v>
      </c>
      <c r="B68" t="s">
        <v>47</v>
      </c>
      <c r="C68" t="s">
        <v>519</v>
      </c>
      <c r="D68" t="s">
        <v>439</v>
      </c>
      <c r="E68" t="s">
        <v>16</v>
      </c>
      <c r="F68" s="133">
        <v>234.7</v>
      </c>
      <c r="G68" s="133">
        <v>242.1</v>
      </c>
      <c r="H68" s="133">
        <v>249.7</v>
      </c>
      <c r="I68" s="133">
        <v>256</v>
      </c>
      <c r="J68" s="133">
        <v>258.60000000000002</v>
      </c>
      <c r="K68" s="133">
        <v>263.39999999999998</v>
      </c>
      <c r="L68" s="133">
        <v>272.89999999999998</v>
      </c>
      <c r="M68" s="133">
        <v>281.7</v>
      </c>
      <c r="N68" s="133">
        <v>289.5</v>
      </c>
      <c r="O68" s="133"/>
    </row>
    <row r="69" spans="1:15">
      <c r="A69" t="s">
        <v>560</v>
      </c>
      <c r="B69" t="s">
        <v>48</v>
      </c>
      <c r="C69" t="s">
        <v>520</v>
      </c>
      <c r="D69" t="s">
        <v>439</v>
      </c>
      <c r="E69" t="s">
        <v>16</v>
      </c>
      <c r="F69" s="133">
        <v>236.1</v>
      </c>
      <c r="G69" s="133">
        <v>243</v>
      </c>
      <c r="H69" s="133">
        <v>251</v>
      </c>
      <c r="I69" s="133">
        <v>257</v>
      </c>
      <c r="J69" s="133">
        <v>259.8</v>
      </c>
      <c r="K69" s="133">
        <v>264.39999999999998</v>
      </c>
      <c r="L69" s="133">
        <v>274.7</v>
      </c>
      <c r="M69" s="133">
        <v>284.2</v>
      </c>
      <c r="N69" s="133">
        <v>291.7</v>
      </c>
      <c r="O69" s="133"/>
    </row>
    <row r="70" spans="1:15">
      <c r="A70" t="s">
        <v>560</v>
      </c>
      <c r="B70" t="s">
        <v>49</v>
      </c>
      <c r="C70" t="s">
        <v>521</v>
      </c>
      <c r="D70" t="s">
        <v>439</v>
      </c>
      <c r="E70" t="s">
        <v>16</v>
      </c>
      <c r="F70" s="133">
        <v>237.9</v>
      </c>
      <c r="G70" s="133">
        <v>244.2</v>
      </c>
      <c r="H70" s="133">
        <v>251.9</v>
      </c>
      <c r="I70" s="133">
        <v>257.60000000000002</v>
      </c>
      <c r="J70" s="133">
        <v>259.60000000000002</v>
      </c>
      <c r="K70" s="133">
        <v>264.89999999999998</v>
      </c>
      <c r="L70" s="133">
        <v>275.10000000000002</v>
      </c>
      <c r="M70" s="133">
        <v>284.10000000000002</v>
      </c>
      <c r="N70" s="133">
        <v>291</v>
      </c>
      <c r="O70" s="133"/>
    </row>
    <row r="71" spans="1:15">
      <c r="A71" t="s">
        <v>560</v>
      </c>
      <c r="B71" t="s">
        <v>50</v>
      </c>
      <c r="C71" t="s">
        <v>522</v>
      </c>
      <c r="D71" t="s">
        <v>439</v>
      </c>
      <c r="E71" t="s">
        <v>16</v>
      </c>
      <c r="F71" s="133">
        <v>238</v>
      </c>
      <c r="G71" s="133">
        <v>245.6</v>
      </c>
      <c r="H71" s="133">
        <v>251.9</v>
      </c>
      <c r="I71" s="133">
        <v>257.7</v>
      </c>
      <c r="J71" s="133">
        <v>259.5</v>
      </c>
      <c r="K71" s="133">
        <v>264.8</v>
      </c>
      <c r="L71" s="133">
        <v>275.3</v>
      </c>
      <c r="M71" s="133">
        <v>284.5</v>
      </c>
      <c r="N71" s="133">
        <v>290.39999999999998</v>
      </c>
      <c r="O71" s="133"/>
    </row>
    <row r="72" spans="1:15">
      <c r="A72" t="s">
        <v>560</v>
      </c>
      <c r="B72" t="s">
        <v>51</v>
      </c>
      <c r="C72" t="s">
        <v>523</v>
      </c>
      <c r="D72" t="s">
        <v>439</v>
      </c>
      <c r="E72" t="s">
        <v>16</v>
      </c>
      <c r="F72" s="133">
        <v>238.5</v>
      </c>
      <c r="G72" s="133">
        <v>245.6</v>
      </c>
      <c r="H72" s="133">
        <v>252.1</v>
      </c>
      <c r="I72" s="133">
        <v>257.10000000000002</v>
      </c>
      <c r="J72" s="133">
        <v>259.8</v>
      </c>
      <c r="K72" s="133">
        <v>265.5</v>
      </c>
      <c r="L72" s="133">
        <v>275.8</v>
      </c>
      <c r="M72" s="133">
        <v>284.60000000000002</v>
      </c>
      <c r="N72" s="133">
        <v>291</v>
      </c>
      <c r="O72" s="133"/>
    </row>
    <row r="73" spans="1:15">
      <c r="A73" t="s">
        <v>560</v>
      </c>
      <c r="B73" t="s">
        <v>52</v>
      </c>
      <c r="C73" t="s">
        <v>524</v>
      </c>
      <c r="D73" t="s">
        <v>439</v>
      </c>
      <c r="E73" t="s">
        <v>16</v>
      </c>
      <c r="F73" s="133">
        <v>239.4</v>
      </c>
      <c r="G73" s="133">
        <v>246.8</v>
      </c>
      <c r="H73" s="133">
        <v>253.4</v>
      </c>
      <c r="I73" s="133">
        <v>257.5</v>
      </c>
      <c r="J73" s="133">
        <v>260.60000000000002</v>
      </c>
      <c r="K73" s="133">
        <v>267.10000000000002</v>
      </c>
      <c r="L73" s="133">
        <v>278.10000000000002</v>
      </c>
      <c r="M73" s="133">
        <v>285.60000000000002</v>
      </c>
      <c r="N73" s="133">
        <v>291.89999999999998</v>
      </c>
      <c r="O73" s="133"/>
    </row>
    <row r="74" spans="1:15">
      <c r="A74" t="s">
        <v>560</v>
      </c>
      <c r="B74" t="s">
        <v>53</v>
      </c>
      <c r="C74" t="s">
        <v>525</v>
      </c>
      <c r="D74" t="s">
        <v>439</v>
      </c>
      <c r="E74" t="s">
        <v>16</v>
      </c>
      <c r="F74" s="133">
        <v>238</v>
      </c>
      <c r="G74" s="133">
        <v>245.8</v>
      </c>
      <c r="H74" s="133">
        <v>252.6</v>
      </c>
      <c r="I74" s="133">
        <v>255.4</v>
      </c>
      <c r="J74" s="133">
        <v>258.8</v>
      </c>
      <c r="K74" s="133">
        <v>265.5</v>
      </c>
      <c r="L74" s="133">
        <v>276</v>
      </c>
      <c r="M74" s="133">
        <v>283</v>
      </c>
      <c r="N74" s="133">
        <v>290.60000000000002</v>
      </c>
      <c r="O74" s="133"/>
    </row>
    <row r="75" spans="1:15">
      <c r="A75" t="s">
        <v>560</v>
      </c>
      <c r="B75" t="s">
        <v>54</v>
      </c>
      <c r="C75" t="s">
        <v>526</v>
      </c>
      <c r="D75" t="s">
        <v>439</v>
      </c>
      <c r="E75" t="s">
        <v>16</v>
      </c>
      <c r="F75" s="133">
        <v>239.9</v>
      </c>
      <c r="G75" s="133">
        <v>247.6</v>
      </c>
      <c r="H75" s="133">
        <v>254.2</v>
      </c>
      <c r="I75" s="133">
        <v>256.7</v>
      </c>
      <c r="J75" s="133">
        <v>260</v>
      </c>
      <c r="K75" s="133">
        <v>268.39999999999998</v>
      </c>
      <c r="L75" s="133">
        <v>278.10000000000002</v>
      </c>
      <c r="M75" s="133">
        <v>285</v>
      </c>
      <c r="N75" s="133">
        <v>292</v>
      </c>
      <c r="O75" s="133"/>
    </row>
    <row r="76" spans="1:15">
      <c r="A76" t="s">
        <v>560</v>
      </c>
      <c r="B76" t="s">
        <v>527</v>
      </c>
      <c r="C76" t="s">
        <v>528</v>
      </c>
      <c r="D76" t="s">
        <v>439</v>
      </c>
      <c r="E76" t="s">
        <v>16</v>
      </c>
      <c r="F76" s="133">
        <v>240.8</v>
      </c>
      <c r="G76" s="133">
        <v>248.7</v>
      </c>
      <c r="H76" s="133">
        <v>254.8</v>
      </c>
      <c r="I76" s="133">
        <v>257.10000000000002</v>
      </c>
      <c r="J76" s="133">
        <v>261.10000000000002</v>
      </c>
      <c r="K76" s="133">
        <v>269.3</v>
      </c>
      <c r="L76" s="133">
        <v>278.3</v>
      </c>
      <c r="M76" s="133">
        <v>285.10000000000002</v>
      </c>
      <c r="N76" s="133">
        <v>292.60000000000002</v>
      </c>
      <c r="O76" s="133"/>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9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0" bestFit="1" customWidth="1"/>
    <col min="2" max="3" width="2.73046875" customWidth="1"/>
    <col min="4" max="4" width="9.1328125" customWidth="1"/>
    <col min="5" max="5" width="68.86328125" customWidth="1"/>
    <col min="6" max="6" width="15.73046875" style="26" customWidth="1"/>
    <col min="7" max="7" width="8.86328125" bestFit="1" customWidth="1"/>
    <col min="8" max="8" width="11.86328125" customWidth="1"/>
    <col min="9" max="16" width="12.73046875" customWidth="1"/>
    <col min="17" max="21" width="10.59765625" customWidth="1"/>
    <col min="22" max="22" width="26.265625" customWidth="1"/>
    <col min="23" max="23" width="9.1328125" customWidth="1"/>
    <col min="24" max="28" width="0" hidden="1" customWidth="1"/>
  </cols>
  <sheetData>
    <row r="1" spans="1:23" s="1" customFormat="1" ht="32.25">
      <c r="A1" s="102"/>
      <c r="B1" s="102"/>
      <c r="C1" s="102"/>
      <c r="D1" s="102" t="s">
        <v>235</v>
      </c>
      <c r="E1" s="102"/>
      <c r="F1" s="103"/>
      <c r="G1" s="102"/>
      <c r="H1" s="102"/>
      <c r="I1" s="102"/>
      <c r="J1" s="102"/>
      <c r="K1" s="102"/>
      <c r="L1" s="102"/>
      <c r="M1" s="102"/>
      <c r="N1" s="102"/>
      <c r="O1" s="102"/>
      <c r="P1" s="102"/>
      <c r="Q1" s="102"/>
      <c r="R1" s="102"/>
      <c r="S1" s="102"/>
      <c r="T1" s="102"/>
      <c r="U1" s="102"/>
      <c r="V1" s="102"/>
      <c r="W1" s="102"/>
    </row>
    <row r="2" spans="1:23" s="1" customFormat="1" ht="13.9">
      <c r="F2" s="24"/>
      <c r="G2" s="11"/>
      <c r="O2" s="11"/>
      <c r="P2" s="11"/>
    </row>
    <row r="3" spans="1:23" s="2" customFormat="1" ht="13.15">
      <c r="A3" s="11"/>
      <c r="B3" s="11"/>
      <c r="C3" s="11"/>
      <c r="D3" s="11"/>
      <c r="E3" s="11" t="s">
        <v>123</v>
      </c>
      <c r="F3" s="24"/>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24"/>
      <c r="G4" s="11"/>
      <c r="H4" s="11"/>
      <c r="I4" s="11"/>
      <c r="J4" s="11"/>
      <c r="K4" s="11"/>
      <c r="L4" s="11"/>
      <c r="M4" s="11"/>
      <c r="N4" s="11"/>
      <c r="O4" s="11"/>
      <c r="P4" s="11"/>
      <c r="Q4" s="11"/>
      <c r="R4" s="11"/>
      <c r="S4" s="11"/>
      <c r="T4" s="11"/>
      <c r="U4" s="11"/>
      <c r="V4" s="8"/>
      <c r="W4" s="11"/>
    </row>
    <row r="5" spans="1:23" s="2" customFormat="1" ht="13.15">
      <c r="A5" s="11"/>
      <c r="B5" s="11"/>
      <c r="C5" s="11"/>
      <c r="D5" s="11"/>
      <c r="E5" s="11" t="s">
        <v>124</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125</v>
      </c>
      <c r="F6" s="24"/>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6"/>
      <c r="C8" s="106"/>
      <c r="D8" s="110"/>
      <c r="E8" s="108" t="s">
        <v>236</v>
      </c>
      <c r="F8" s="109"/>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24"/>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24"/>
      <c r="G10" s="11"/>
      <c r="H10" s="11"/>
      <c r="I10" s="151"/>
      <c r="J10" s="151"/>
      <c r="K10" s="151"/>
      <c r="L10" s="147"/>
      <c r="M10" s="147"/>
      <c r="N10" s="147"/>
      <c r="O10" s="147"/>
      <c r="P10" s="147"/>
      <c r="Q10" s="147"/>
      <c r="R10" s="147"/>
      <c r="S10" s="147"/>
      <c r="T10" s="147"/>
      <c r="U10" s="147"/>
      <c r="V10" s="151"/>
      <c r="W10" s="151"/>
    </row>
    <row r="11" spans="1:23" s="2" customFormat="1" ht="13.15">
      <c r="A11" s="11"/>
      <c r="B11" s="11"/>
      <c r="C11" s="11"/>
      <c r="D11" s="12"/>
      <c r="E11" s="5" t="s">
        <v>238</v>
      </c>
      <c r="F11" s="24"/>
      <c r="G11" s="11"/>
      <c r="H11" s="11"/>
      <c r="I11" s="151"/>
      <c r="J11" s="151"/>
      <c r="K11" s="151"/>
      <c r="L11" s="151"/>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K.Water</f>
        <v>0</v>
      </c>
      <c r="M12" s="147">
        <f>K.Water</f>
        <v>0.82</v>
      </c>
      <c r="N12" s="147">
        <f>K.Water</f>
        <v>0.32</v>
      </c>
      <c r="O12" s="147">
        <f>K.Water</f>
        <v>0.03</v>
      </c>
      <c r="P12" s="147">
        <f>K.Water</f>
        <v>0.03</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1.0187017502917153</v>
      </c>
      <c r="N14" s="147">
        <f t="shared" ref="N14:P14" si="2">1+(N13+N12)/100</f>
        <v>1.0251399538106236</v>
      </c>
      <c r="O14" s="147">
        <f t="shared" si="2"/>
        <v>1.0390947269303201</v>
      </c>
      <c r="P14" s="147">
        <f t="shared" si="2"/>
        <v>1.0322071791153009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AllRev.Water</f>
        <v>277.51799999999997</v>
      </c>
      <c r="L15" s="147">
        <f>K15*L14</f>
        <v>283.02212534708445</v>
      </c>
      <c r="M15" s="147">
        <f>L15*M14</f>
        <v>288.31513446235618</v>
      </c>
      <c r="N15" s="147">
        <f t="shared" ref="N15:P15" si="3">M15*N14</f>
        <v>295.56336362564355</v>
      </c>
      <c r="O15" s="147">
        <f t="shared" si="3"/>
        <v>307.11833261719499</v>
      </c>
      <c r="P15" s="147">
        <f t="shared" si="3"/>
        <v>317.00974776538953</v>
      </c>
      <c r="Q15" s="147"/>
      <c r="R15" s="147"/>
      <c r="S15" s="147"/>
      <c r="T15" s="147"/>
      <c r="U15" s="147"/>
      <c r="V15" s="155" t="s">
        <v>242</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K.Water</f>
        <v>0.03</v>
      </c>
      <c r="P17" s="147">
        <f>K.Water</f>
        <v>0.03</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1.0390947269303201</v>
      </c>
      <c r="P19" s="147">
        <f t="shared" ref="P19" si="4">1+(P18+P17)/100</f>
        <v>1.0322071791153009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Data!N$66, M20 * N19)</f>
        <v>0</v>
      </c>
      <c r="O20" s="147">
        <f xml:space="preserve"> IF(O6 = 3, Data!O$66, N20 * O19)</f>
        <v>0</v>
      </c>
      <c r="P20" s="147">
        <f xml:space="preserve"> IF(P6 = 3, Data!P$66,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283.02212534708445</v>
      </c>
      <c r="M23" s="147">
        <f t="shared" ref="M23:P23" si="5" xml:space="preserve"> IF($G$21=TRUE, IF(M$5 &lt; $G22, M15, M20), M15)</f>
        <v>288.31513446235618</v>
      </c>
      <c r="N23" s="147">
        <f t="shared" si="5"/>
        <v>295.56336362564355</v>
      </c>
      <c r="O23" s="147">
        <f t="shared" si="5"/>
        <v>307.11833261719499</v>
      </c>
      <c r="P23" s="147">
        <f t="shared" si="5"/>
        <v>317.00974776538953</v>
      </c>
      <c r="Q23" s="147"/>
      <c r="R23" s="147"/>
      <c r="S23" s="147"/>
      <c r="T23" s="147"/>
      <c r="U23" s="147"/>
      <c r="V23" s="155" t="s">
        <v>532</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ht="13.15">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BlindYear.1415.Adj.Water</f>
        <v>-5.2515021810636702</v>
      </c>
      <c r="L27" s="155" t="s">
        <v>246</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AMP5.RCM.Adj.Water</f>
        <v>-5.2515021810636702</v>
      </c>
      <c r="L28" s="20">
        <f>K28*(1+Discount.Rate)</f>
        <v>-5.4405562595819621</v>
      </c>
      <c r="M28" s="20">
        <f>L28*(1+Discount.Rate)</f>
        <v>-5.6364162849269128</v>
      </c>
      <c r="N28" s="20">
        <f>M28*(1+Discount.Rate)</f>
        <v>-5.8393272711842821</v>
      </c>
      <c r="O28" s="20">
        <f>N28*(1+Discount.Rate)</f>
        <v>-6.0495430529469161</v>
      </c>
      <c r="P28" s="20">
        <f>O28*(1+Discount.Rate)</f>
        <v>-6.2673266028530055</v>
      </c>
      <c r="Q28" s="11"/>
      <c r="R28" s="11"/>
      <c r="S28" s="20"/>
      <c r="T28" s="20"/>
      <c r="U28" s="20"/>
      <c r="V28" s="151"/>
      <c r="W28" s="11"/>
    </row>
    <row r="29" spans="1:23" s="2" customFormat="1">
      <c r="A29" s="151"/>
      <c r="B29" s="151"/>
      <c r="C29" s="151"/>
      <c r="D29" s="153" t="s">
        <v>20</v>
      </c>
      <c r="E29" s="149" t="str">
        <f>Data!E47</f>
        <v>Percentage of blind year adjustment by year - water</v>
      </c>
      <c r="F29" s="173" t="s">
        <v>248</v>
      </c>
      <c r="G29" s="151"/>
      <c r="H29" s="151"/>
      <c r="I29" s="11"/>
      <c r="J29" s="11"/>
      <c r="K29" s="19"/>
      <c r="L29" s="19"/>
      <c r="M29" s="19"/>
      <c r="N29" s="97">
        <f>Data!N47</f>
        <v>0</v>
      </c>
      <c r="O29" s="97">
        <f>Data!O47</f>
        <v>0</v>
      </c>
      <c r="P29" s="97">
        <f>Data!P47</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N28*N29</f>
        <v>0</v>
      </c>
      <c r="O30" s="20">
        <f t="shared" ref="O30:P30" si="6">O28*O29</f>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74"/>
      <c r="M31" s="19"/>
      <c r="N31" s="20">
        <f>N30*Indexation.November.Actual</f>
        <v>0</v>
      </c>
      <c r="O31" s="20">
        <f t="shared" ref="O31:P31" si="7">O30*Indexation.November.Actual</f>
        <v>0</v>
      </c>
      <c r="P31" s="20">
        <f t="shared" si="7"/>
        <v>0</v>
      </c>
      <c r="Q31" s="20"/>
      <c r="R31" s="20"/>
      <c r="S31" s="20"/>
      <c r="T31" s="20"/>
      <c r="U31" s="20"/>
      <c r="V31" s="155" t="s">
        <v>251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252</v>
      </c>
      <c r="F33" s="173" t="s">
        <v>248</v>
      </c>
      <c r="G33" s="151"/>
      <c r="H33" s="151"/>
      <c r="I33" s="11"/>
      <c r="J33" s="11"/>
      <c r="K33" s="19"/>
      <c r="L33" s="74"/>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-6.4929503605557137</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-6.4929503605557137</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-7.7479818558245546</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ht="13.15">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-3.4668200558062741</v>
      </c>
      <c r="O40" s="20">
        <f t="shared" si="8"/>
        <v>-1.3807945408863822</v>
      </c>
      <c r="P40" s="20">
        <f t="shared" si="8"/>
        <v>-5.182416002044822</v>
      </c>
      <c r="Q40" s="20"/>
      <c r="R40" s="20"/>
      <c r="S40" s="14"/>
      <c r="T40" s="14"/>
      <c r="U40" s="14"/>
      <c r="V40" s="155" t="s">
        <v>259</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3"/>
      <c r="J41" s="13"/>
      <c r="K41" s="13"/>
      <c r="L41" s="20"/>
      <c r="M41" s="20"/>
      <c r="N41" s="20"/>
      <c r="O41" s="20"/>
      <c r="P41" s="20"/>
      <c r="Q41" s="20"/>
      <c r="R41" s="20"/>
      <c r="S41" s="14"/>
      <c r="T41" s="14"/>
      <c r="U41" s="14"/>
      <c r="V41" s="155"/>
      <c r="W41" s="11"/>
    </row>
    <row r="42" spans="1:23" s="2" customFormat="1">
      <c r="A42" s="151"/>
      <c r="B42" s="151"/>
      <c r="C42" s="151"/>
      <c r="D42" s="153" t="s">
        <v>148</v>
      </c>
      <c r="E42" s="149" t="str">
        <f>Data!E53</f>
        <v>Over-recovered 17/18 revenue returned - water</v>
      </c>
      <c r="F42" s="173" t="s">
        <v>167</v>
      </c>
      <c r="G42" s="149"/>
      <c r="H42" s="149"/>
      <c r="I42" s="13"/>
      <c r="J42" s="13"/>
      <c r="K42" s="13"/>
      <c r="L42" s="20"/>
      <c r="M42" s="20"/>
      <c r="N42" s="20"/>
      <c r="O42" s="147">
        <f>(0 - Data!$O$53)</f>
        <v>0</v>
      </c>
      <c r="P42" s="147"/>
      <c r="Q42" s="20"/>
      <c r="R42" s="20"/>
      <c r="S42" s="14"/>
      <c r="T42" s="14"/>
      <c r="U42" s="14"/>
      <c r="V42" s="155"/>
      <c r="W42" s="11"/>
    </row>
    <row r="43" spans="1:23" s="2" customFormat="1">
      <c r="A43" s="151"/>
      <c r="B43" s="151"/>
      <c r="C43" s="151"/>
      <c r="D43" s="153" t="s">
        <v>148</v>
      </c>
      <c r="E43" s="149" t="s">
        <v>260</v>
      </c>
      <c r="F43" s="173" t="s">
        <v>167</v>
      </c>
      <c r="G43" s="149"/>
      <c r="H43" s="149"/>
      <c r="I43" s="13"/>
      <c r="J43" s="13"/>
      <c r="K43" s="13"/>
      <c r="L43" s="20"/>
      <c r="M43" s="20"/>
      <c r="N43" s="20"/>
      <c r="O43" s="147"/>
      <c r="P43" s="147">
        <f>(0-O42*(1+Discount.Rate))*(INDEX(Indexation.November.Actual.YearOnYear,,MATCH(P$5,Calendar.Years,0)))</f>
        <v>0</v>
      </c>
      <c r="Q43" s="20"/>
      <c r="R43" s="20"/>
      <c r="S43" s="14"/>
      <c r="T43" s="14"/>
      <c r="U43" s="14"/>
      <c r="V43" s="155"/>
      <c r="W43" s="11"/>
    </row>
    <row r="44" spans="1:23" s="2" customFormat="1">
      <c r="A44" s="151"/>
      <c r="B44" s="151"/>
      <c r="C44" s="151"/>
      <c r="D44" s="153" t="s">
        <v>148</v>
      </c>
      <c r="E44" s="149" t="str">
        <f>Data!E57</f>
        <v>Over-recovered 18/19 revenue returned - water</v>
      </c>
      <c r="F44" s="173" t="s">
        <v>167</v>
      </c>
      <c r="G44" s="149"/>
      <c r="H44" s="149"/>
      <c r="I44" s="13"/>
      <c r="J44" s="13"/>
      <c r="K44" s="149"/>
      <c r="L44" s="147"/>
      <c r="M44" s="147"/>
      <c r="N44" s="147"/>
      <c r="O44" s="147"/>
      <c r="P44" s="147">
        <f>(0 - Data!$P$57)</f>
        <v>0</v>
      </c>
      <c r="Q44" s="147"/>
      <c r="R44" s="147"/>
      <c r="S44" s="14"/>
      <c r="T44" s="14"/>
      <c r="U44" s="14"/>
      <c r="V44" s="155"/>
      <c r="W44" s="11"/>
    </row>
    <row r="45" spans="1:23">
      <c r="A45" s="151"/>
      <c r="B45" s="151"/>
      <c r="C45" s="151"/>
      <c r="D45" s="153" t="s">
        <v>148</v>
      </c>
      <c r="E45" s="149" t="s">
        <v>261</v>
      </c>
      <c r="F45" s="173" t="s">
        <v>167</v>
      </c>
      <c r="G45" s="148"/>
      <c r="H45" s="148"/>
      <c r="K45" s="148"/>
      <c r="L45" s="147">
        <f>L23</f>
        <v>283.02212534708445</v>
      </c>
      <c r="M45" s="147">
        <f t="shared" ref="M45:P45" si="9">M23</f>
        <v>288.31513446235618</v>
      </c>
      <c r="N45" s="147">
        <f t="shared" si="9"/>
        <v>295.56336362564355</v>
      </c>
      <c r="O45" s="147">
        <f t="shared" si="9"/>
        <v>307.11833261719499</v>
      </c>
      <c r="P45" s="147">
        <f t="shared" si="9"/>
        <v>317.00974776538953</v>
      </c>
      <c r="Q45" s="147"/>
      <c r="R45" s="147"/>
      <c r="S45" s="20"/>
      <c r="T45" s="20"/>
      <c r="U45" s="20"/>
      <c r="V45" s="155"/>
      <c r="W45" s="11"/>
    </row>
    <row r="46" spans="1:23" s="2" customFormat="1">
      <c r="A46" s="11"/>
      <c r="B46" s="11"/>
      <c r="C46" s="11"/>
      <c r="D46" s="12" t="s">
        <v>148</v>
      </c>
      <c r="E46" s="13" t="s">
        <v>262</v>
      </c>
      <c r="F46" s="24" t="s">
        <v>167</v>
      </c>
      <c r="G46" s="11"/>
      <c r="H46" s="11"/>
      <c r="I46" s="11"/>
      <c r="J46" s="11"/>
      <c r="K46" s="151"/>
      <c r="L46" s="147">
        <f>AllRev.Outturn.Water.Revised+RCM.BlindYear.Adj.Water+AMP6.FI.Adj.Water+L42+L43+L44</f>
        <v>283.02212534708445</v>
      </c>
      <c r="M46" s="147">
        <f>AllRev.Outturn.Water.Revised+RCM.BlindYear.Adj.Water+AMP6.FI.Adj.Water+M42+M43+M44</f>
        <v>288.31513446235618</v>
      </c>
      <c r="N46" s="147">
        <f>AllRev.Outturn.Water.Revised+RCM.BlindYear.Adj.Water+AMP6.FI.Adj.Water+N42+N43+N44</f>
        <v>292.09654356983725</v>
      </c>
      <c r="O46" s="147">
        <f>AllRev.Outturn.Water.Revised+RCM.BlindYear.Adj.Water+AMP6.FI.Adj.Water+O42+O43+O44</f>
        <v>305.73753807630862</v>
      </c>
      <c r="P46" s="147">
        <f>AllRev.Outturn.Water.Revised+RCM.BlindYear.Adj.Water+AMP6.FI.Adj.Water+P42+P43+P44</f>
        <v>311.82733176334472</v>
      </c>
      <c r="Q46" s="147"/>
      <c r="R46" s="147"/>
      <c r="S46" s="20"/>
      <c r="T46" s="20"/>
      <c r="U46" s="20"/>
      <c r="V46" s="155" t="s">
        <v>263</v>
      </c>
      <c r="W46" s="11"/>
    </row>
    <row r="47" spans="1:23">
      <c r="A47" s="11"/>
      <c r="B47" s="11"/>
      <c r="C47" s="11"/>
      <c r="D47" s="12" t="s">
        <v>148</v>
      </c>
      <c r="E47" s="13" t="s">
        <v>264</v>
      </c>
      <c r="F47" s="24" t="s">
        <v>167</v>
      </c>
      <c r="K47" s="148"/>
      <c r="L47" s="147">
        <f>IF($G41=TRUE,L46,MIN(L45:L46))</f>
        <v>283.02212534708445</v>
      </c>
      <c r="M47" s="147">
        <f>IF($G41=TRUE,M46,MIN(M45:M46))</f>
        <v>288.31513446235618</v>
      </c>
      <c r="N47" s="147">
        <f>IF($G41=TRUE,N46,MIN(N45:N46))</f>
        <v>292.09654356983725</v>
      </c>
      <c r="O47" s="147">
        <f>IF($G41=TRUE,O46,MIN(O45:O46))</f>
        <v>305.73753807630862</v>
      </c>
      <c r="P47" s="147">
        <f>IF($G41=TRUE,P46,MIN(P45:P46))</f>
        <v>311.82733176334472</v>
      </c>
      <c r="Q47" s="147"/>
      <c r="R47" s="147"/>
      <c r="S47" s="20"/>
      <c r="T47" s="20"/>
      <c r="U47" s="20"/>
      <c r="V47" s="155" t="s">
        <v>265</v>
      </c>
      <c r="W47" s="11"/>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c r="W48" s="11"/>
    </row>
    <row r="49" spans="1:23" s="2" customFormat="1">
      <c r="A49" s="11"/>
      <c r="B49" s="11"/>
      <c r="C49" s="11"/>
      <c r="D49" s="12" t="s">
        <v>148</v>
      </c>
      <c r="E49" s="13" t="s">
        <v>266</v>
      </c>
      <c r="F49" s="24" t="s">
        <v>167</v>
      </c>
      <c r="G49" s="11"/>
      <c r="H49" s="11"/>
      <c r="I49" s="11"/>
      <c r="J49" s="11"/>
      <c r="K49" s="11"/>
      <c r="L49" s="20">
        <f t="shared" ref="L49:P49" si="10">RecRev.Water</f>
        <v>286.15000000000003</v>
      </c>
      <c r="M49" s="20">
        <f t="shared" si="10"/>
        <v>289.52699999999999</v>
      </c>
      <c r="N49" s="20">
        <f t="shared" si="10"/>
        <v>296.601</v>
      </c>
      <c r="O49" s="20">
        <f t="shared" si="10"/>
        <v>310.82299999999998</v>
      </c>
      <c r="P49" s="20">
        <f t="shared" si="10"/>
        <v>312.13</v>
      </c>
      <c r="Q49" s="20"/>
      <c r="R49" s="20"/>
      <c r="S49" s="14"/>
      <c r="T49" s="14"/>
      <c r="U49" s="14"/>
      <c r="V49" s="151"/>
      <c r="W49" s="11"/>
    </row>
    <row r="50" spans="1:23" s="2" customFormat="1">
      <c r="A50" s="11"/>
      <c r="B50" s="11"/>
      <c r="C50" s="11"/>
      <c r="D50" s="12"/>
      <c r="E50" s="13"/>
      <c r="F50" s="24"/>
      <c r="G50" s="11"/>
      <c r="H50" s="11"/>
      <c r="I50" s="11"/>
      <c r="J50" s="11"/>
      <c r="K50" s="11"/>
      <c r="L50" s="20"/>
      <c r="M50" s="20"/>
      <c r="N50" s="20"/>
      <c r="O50" s="20"/>
      <c r="P50" s="20"/>
      <c r="Q50" s="20"/>
      <c r="R50" s="20"/>
      <c r="S50" s="20"/>
      <c r="T50" s="20"/>
      <c r="U50" s="20"/>
      <c r="V50" s="151"/>
      <c r="W50" s="11"/>
    </row>
    <row r="51" spans="1:23" s="2" customFormat="1">
      <c r="A51" s="11"/>
      <c r="B51" s="11"/>
      <c r="C51" s="11"/>
      <c r="D51" s="12" t="s">
        <v>148</v>
      </c>
      <c r="E51" s="13" t="s">
        <v>267</v>
      </c>
      <c r="F51" s="24" t="s">
        <v>167</v>
      </c>
      <c r="G51" s="11"/>
      <c r="H51" s="11"/>
      <c r="I51" s="11"/>
      <c r="J51" s="11"/>
      <c r="K51" s="11"/>
      <c r="L51" s="20">
        <f t="shared" ref="L51:M51" si="11">L49-L46</f>
        <v>3.1278746529155796</v>
      </c>
      <c r="M51" s="20">
        <f t="shared" si="11"/>
        <v>1.2118655376438028</v>
      </c>
      <c r="N51" s="20">
        <f>N49-N46</f>
        <v>4.5044564301627474</v>
      </c>
      <c r="O51" s="20">
        <f t="shared" ref="O51:P51" si="12">O49-O46</f>
        <v>5.085461923691355</v>
      </c>
      <c r="P51" s="20">
        <f t="shared" si="12"/>
        <v>0.30266823665527909</v>
      </c>
      <c r="Q51" s="20"/>
      <c r="R51" s="20"/>
      <c r="S51" s="20"/>
      <c r="T51" s="20"/>
      <c r="U51" s="20"/>
      <c r="V51" s="151"/>
      <c r="W51" s="11"/>
    </row>
    <row r="52" spans="1:23" s="2" customFormat="1">
      <c r="A52" s="11"/>
      <c r="B52" s="11"/>
      <c r="C52" s="11"/>
      <c r="D52" s="12" t="s">
        <v>135</v>
      </c>
      <c r="E52" s="13" t="s">
        <v>268</v>
      </c>
      <c r="F52" s="24"/>
      <c r="G52" s="11"/>
      <c r="H52" s="11"/>
      <c r="I52" s="11"/>
      <c r="J52" s="11"/>
      <c r="K52" s="11"/>
      <c r="L52" s="92">
        <f>IF(L46=0,0,L51/L46)</f>
        <v>1.1051696573473567E-2</v>
      </c>
      <c r="M52" s="92">
        <f t="shared" ref="M52:P52" si="13">IF(M46=0,0,M51/M46)</f>
        <v>4.2032671642564428E-3</v>
      </c>
      <c r="N52" s="92">
        <f t="shared" si="13"/>
        <v>1.542112198628526E-2</v>
      </c>
      <c r="O52" s="92">
        <f t="shared" si="13"/>
        <v>1.663342341175679E-2</v>
      </c>
      <c r="P52" s="92">
        <f t="shared" si="13"/>
        <v>9.7062767058848855E-4</v>
      </c>
      <c r="Q52" s="20"/>
      <c r="R52" s="20"/>
      <c r="S52" s="20"/>
      <c r="T52" s="20"/>
      <c r="U52" s="20"/>
      <c r="V52" s="155" t="s">
        <v>269</v>
      </c>
      <c r="W52" s="11"/>
    </row>
    <row r="53" spans="1:23">
      <c r="A53" s="11"/>
      <c r="B53" s="11"/>
      <c r="C53" s="11"/>
      <c r="D53" s="12"/>
      <c r="E53" s="13"/>
      <c r="K53" s="11"/>
      <c r="L53" s="92"/>
      <c r="M53" s="92"/>
      <c r="N53" s="92"/>
      <c r="O53" s="92"/>
      <c r="P53" s="92"/>
      <c r="Q53" s="20"/>
      <c r="R53" s="20"/>
      <c r="S53" s="20"/>
      <c r="T53" s="20"/>
      <c r="U53" s="20"/>
      <c r="V53" s="155"/>
    </row>
    <row r="54" spans="1:23" ht="13.15">
      <c r="A54" s="11"/>
      <c r="B54" s="11"/>
      <c r="C54" s="11"/>
      <c r="D54" s="12"/>
      <c r="E54" s="22" t="s">
        <v>270</v>
      </c>
      <c r="K54" s="11"/>
      <c r="L54" s="92"/>
      <c r="M54" s="92"/>
      <c r="N54" s="92"/>
      <c r="O54" s="92"/>
      <c r="P54" s="92"/>
      <c r="Q54" s="20"/>
      <c r="R54" s="20"/>
      <c r="S54" s="20"/>
      <c r="T54" s="20"/>
      <c r="U54" s="20"/>
      <c r="V54" s="155"/>
    </row>
    <row r="55" spans="1:23">
      <c r="A55" s="11"/>
      <c r="B55" s="11"/>
      <c r="C55" s="11"/>
      <c r="D55" s="12" t="s">
        <v>148</v>
      </c>
      <c r="E55" s="13" t="s">
        <v>271</v>
      </c>
      <c r="F55" s="24" t="s">
        <v>167</v>
      </c>
      <c r="J55" s="19">
        <v>0</v>
      </c>
      <c r="K55" s="19">
        <v>0</v>
      </c>
      <c r="L55" s="20">
        <f>0-L51*(1+Discount.Rate)*(1+Discount.Rate)</f>
        <v>-3.3571353534756803</v>
      </c>
      <c r="M55" s="20">
        <f>0-M51*(1+Discount.Rate)*(1+Discount.Rate)</f>
        <v>-1.3006904340909431</v>
      </c>
      <c r="N55" s="20">
        <f>0-N51*(1+Discount.Rate)*(1+Discount.Rate)</f>
        <v>-4.8346150686679561</v>
      </c>
      <c r="O55" s="19"/>
      <c r="P55" s="19"/>
      <c r="Q55" s="20"/>
      <c r="R55" s="20"/>
      <c r="S55" s="20"/>
      <c r="T55" s="20"/>
      <c r="U55" s="20"/>
      <c r="V55" s="155"/>
    </row>
    <row r="56" spans="1:23">
      <c r="A56" s="11"/>
      <c r="B56" s="11"/>
      <c r="C56" s="11"/>
      <c r="D56" s="12" t="s">
        <v>148</v>
      </c>
      <c r="E56" s="13" t="s">
        <v>272</v>
      </c>
      <c r="F56" s="24" t="s">
        <v>273</v>
      </c>
      <c r="J56" s="74">
        <v>0</v>
      </c>
      <c r="K56" s="19">
        <v>0</v>
      </c>
      <c r="L56" s="20">
        <f>L55*INDEX(Indexation.November.Actual.YearOnYear,,MATCH(M$5,Calendar.Years,0))*(INDEX(Indexation.November.Actual.YearOnYear,,MATCH(N$5,Calendar.Years,0)))</f>
        <v>-3.4668200558062741</v>
      </c>
      <c r="M56" s="20">
        <f>M55*INDEX(Indexation.November.Actual.YearOnYear,,MATCH(N$5,Calendar.Years,0))*(INDEX(Indexation.November.Actual.YearOnYear,,MATCH(O$5,Calendar.Years,0)))</f>
        <v>-1.3807945408863822</v>
      </c>
      <c r="N56" s="20">
        <f>N55*INDEX(Indexation.November.Actual.YearOnYear,,MATCH(O$5,Calendar.Years,0))*(INDEX(Indexation.November.Actual.YearOnYear,,MATCH(P$5,Calendar.Years,0)))</f>
        <v>-5.182416002044822</v>
      </c>
      <c r="O56" s="19"/>
      <c r="P56" s="19"/>
      <c r="Q56" s="20"/>
      <c r="R56" s="20"/>
      <c r="S56" s="20"/>
      <c r="T56" s="20"/>
      <c r="U56" s="20"/>
      <c r="V56" s="155"/>
    </row>
    <row r="57" spans="1:23">
      <c r="A57" s="11" t="s">
        <v>36</v>
      </c>
      <c r="B57" s="11"/>
      <c r="C57" s="11"/>
      <c r="D57" s="12" t="s">
        <v>148</v>
      </c>
      <c r="E57" s="13" t="s">
        <v>274</v>
      </c>
      <c r="F57" s="24" t="s">
        <v>167</v>
      </c>
      <c r="J57" s="19"/>
      <c r="K57" s="19"/>
      <c r="L57" s="19"/>
      <c r="M57" s="19"/>
      <c r="N57" s="20">
        <f>L56</f>
        <v>-3.4668200558062741</v>
      </c>
      <c r="O57" s="20">
        <f>M56</f>
        <v>-1.3807945408863822</v>
      </c>
      <c r="P57" s="20">
        <f>N56</f>
        <v>-5.182416002044822</v>
      </c>
      <c r="Q57" s="20"/>
      <c r="R57" s="20"/>
      <c r="S57" s="20"/>
      <c r="T57" s="20"/>
      <c r="U57" s="20"/>
      <c r="V57" s="155"/>
    </row>
    <row r="58" spans="1:23" ht="13.15">
      <c r="A58" s="11"/>
      <c r="B58" s="11"/>
      <c r="C58" s="11"/>
      <c r="D58" s="12"/>
      <c r="E58" s="15"/>
      <c r="F58" s="24"/>
      <c r="Q58" s="20"/>
      <c r="R58" s="20"/>
      <c r="S58" s="20"/>
      <c r="T58" s="20"/>
      <c r="U58" s="20"/>
      <c r="V58" s="155"/>
    </row>
    <row r="59" spans="1:23" ht="13.15">
      <c r="A59" s="11"/>
      <c r="B59" s="11"/>
      <c r="C59" s="11"/>
      <c r="D59" s="12"/>
      <c r="E59" s="22" t="s">
        <v>275</v>
      </c>
      <c r="F59" s="24"/>
      <c r="Q59" s="20"/>
      <c r="R59" s="20"/>
      <c r="S59" s="20"/>
      <c r="T59" s="20"/>
      <c r="U59" s="20"/>
      <c r="V59" s="155"/>
    </row>
    <row r="60" spans="1:23">
      <c r="A60" s="11"/>
      <c r="B60" s="11"/>
      <c r="C60" s="11"/>
      <c r="D60" s="12" t="s">
        <v>135</v>
      </c>
      <c r="E60" s="13" t="s">
        <v>276</v>
      </c>
      <c r="F60" s="24"/>
      <c r="L60" s="92">
        <f>IF(L47=0,0,ABS((L49-(L47-InpOverride!J89))/(L47-InpOverride!J89)))</f>
        <v>1.1051696573473567E-2</v>
      </c>
      <c r="M60" s="92">
        <f>IF(M47=0,0,ABS((M49-(M47-InpOverride!K89))/(M47-InpOverride!K89)))</f>
        <v>4.2032671642564428E-3</v>
      </c>
      <c r="N60" s="92">
        <f>IF(N47=0,0,ABS((N49-(N47-InpOverride!L89))/(N47-InpOverride!L89)))</f>
        <v>1.542112198628526E-2</v>
      </c>
      <c r="O60" s="92">
        <f>IF(O47=0,0,ABS((O49-(O47-InpOverride!M89))/(O47-InpOverride!M89)))</f>
        <v>1.663342341175679E-2</v>
      </c>
      <c r="P60" s="92">
        <f>IF(P47=0,0,ABS((P49-(P47-InpOverride!N89))/(P47-InpOverride!N89)))</f>
        <v>9.7062767058848855E-4</v>
      </c>
      <c r="Q60" s="20"/>
      <c r="R60" s="20"/>
      <c r="S60" s="20"/>
      <c r="T60" s="20"/>
      <c r="U60" s="20"/>
      <c r="V60" s="189"/>
    </row>
    <row r="61" spans="1:23" s="2" customFormat="1">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51"/>
      <c r="W61"/>
    </row>
    <row r="62" spans="1:23">
      <c r="B62" s="11"/>
      <c r="C62" s="11"/>
      <c r="D62" s="12" t="s">
        <v>135</v>
      </c>
      <c r="E62" s="13" t="s">
        <v>278</v>
      </c>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3" ht="13.15">
      <c r="A63" s="11"/>
      <c r="B63" s="11"/>
      <c r="C63" s="11"/>
      <c r="D63" s="12"/>
      <c r="E63" s="22"/>
      <c r="F63" s="24"/>
      <c r="Q63" s="20"/>
      <c r="R63" s="20"/>
      <c r="S63" s="20"/>
      <c r="T63" s="20"/>
      <c r="U63" s="20"/>
      <c r="V63" s="155"/>
    </row>
    <row r="64" spans="1:23">
      <c r="A64" s="11"/>
      <c r="B64" s="11"/>
      <c r="C64" s="11"/>
      <c r="D64" s="12" t="s">
        <v>148</v>
      </c>
      <c r="E64" s="13" t="s">
        <v>279</v>
      </c>
      <c r="F64" s="24" t="s">
        <v>167</v>
      </c>
      <c r="J64" s="19"/>
      <c r="K64" s="19"/>
      <c r="L64" s="20">
        <f>0-L62*ABS(L49-(L47-InpOverride!J89))</f>
        <v>0</v>
      </c>
      <c r="M64" s="20">
        <f>0-M62*ABS(M49-(M47-InpOverride!K89))</f>
        <v>0</v>
      </c>
      <c r="N64" s="20">
        <f>0-N62*ABS(N49-(N47-InpOverride!L89))</f>
        <v>0</v>
      </c>
      <c r="O64" s="20">
        <f>0-O62*ABS(O49-(O47-InpOverride!M89))</f>
        <v>0</v>
      </c>
      <c r="P64" s="20">
        <f>0-P62*ABS(P49-(P47-InpOverride!N89))</f>
        <v>0</v>
      </c>
      <c r="Q64" s="190"/>
      <c r="R64" s="20"/>
      <c r="S64" s="20"/>
      <c r="T64" s="20"/>
      <c r="U64" s="20"/>
      <c r="V64" s="155"/>
    </row>
    <row r="65" spans="1:23">
      <c r="A65" s="11"/>
      <c r="B65" s="11"/>
      <c r="C65" s="11"/>
      <c r="D65" s="12" t="s">
        <v>148</v>
      </c>
      <c r="E65" s="13" t="s">
        <v>280</v>
      </c>
      <c r="F65" s="24" t="s">
        <v>167</v>
      </c>
      <c r="J65" s="19"/>
      <c r="K65" s="19"/>
      <c r="L65" s="20">
        <f>L64*(1+Discount.Rate)</f>
        <v>0</v>
      </c>
      <c r="M65" s="20">
        <f>M64*(1+Discount.Rate)</f>
        <v>0</v>
      </c>
      <c r="N65" s="20">
        <f>N64*(1+Discount.Rate)</f>
        <v>0</v>
      </c>
      <c r="O65" s="19"/>
      <c r="P65" s="19"/>
      <c r="Q65" s="20"/>
      <c r="R65" s="20"/>
      <c r="S65" s="20"/>
      <c r="T65" s="20"/>
      <c r="U65" s="20"/>
      <c r="V65" s="155"/>
    </row>
    <row r="66" spans="1:23">
      <c r="A66" s="11"/>
      <c r="B66" s="11"/>
      <c r="C66" s="11"/>
      <c r="D66" s="12" t="s">
        <v>148</v>
      </c>
      <c r="E66" s="13" t="s">
        <v>281</v>
      </c>
      <c r="F66" s="24" t="s">
        <v>167</v>
      </c>
      <c r="J66" s="74"/>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Q66" s="20"/>
      <c r="R66" s="20"/>
      <c r="S66" s="20"/>
      <c r="T66" s="20"/>
      <c r="U66" s="20"/>
      <c r="V66" s="155"/>
    </row>
    <row r="67" spans="1:23">
      <c r="A67" s="11" t="s">
        <v>37</v>
      </c>
      <c r="B67" s="11"/>
      <c r="C67" s="11"/>
      <c r="D67" s="12" t="s">
        <v>148</v>
      </c>
      <c r="E67" s="13" t="s">
        <v>282</v>
      </c>
      <c r="F67" s="24" t="s">
        <v>167</v>
      </c>
      <c r="J67" s="19"/>
      <c r="K67" s="19"/>
      <c r="L67" s="19"/>
      <c r="M67" s="19"/>
      <c r="N67" s="20">
        <f>L66</f>
        <v>0</v>
      </c>
      <c r="O67" s="20">
        <f>M66</f>
        <v>0</v>
      </c>
      <c r="P67" s="20">
        <f>N66</f>
        <v>0</v>
      </c>
      <c r="Q67" s="20"/>
      <c r="R67" s="20"/>
      <c r="T67" s="20"/>
      <c r="U67" s="20"/>
      <c r="V67" s="155"/>
    </row>
    <row r="68" spans="1:23">
      <c r="A68" s="11"/>
      <c r="B68" s="11"/>
      <c r="C68" s="11"/>
      <c r="F68"/>
      <c r="Q68" s="20"/>
      <c r="R68" s="20"/>
      <c r="S68" s="20"/>
      <c r="T68" s="20"/>
      <c r="U68" s="20"/>
      <c r="V68" s="155"/>
    </row>
    <row r="69" spans="1:23" ht="13.15">
      <c r="A69" s="11"/>
      <c r="B69" s="11"/>
      <c r="C69" s="11"/>
      <c r="E69" s="22" t="s">
        <v>283</v>
      </c>
      <c r="F69"/>
      <c r="Q69" s="20"/>
      <c r="R69" s="20"/>
      <c r="S69" s="20"/>
      <c r="T69" s="20"/>
      <c r="U69" s="20"/>
      <c r="V69" s="155"/>
    </row>
    <row r="70" spans="1:23">
      <c r="A70" s="11"/>
      <c r="B70" s="11"/>
      <c r="C70" s="11"/>
      <c r="D70" s="12" t="s">
        <v>148</v>
      </c>
      <c r="E70" s="13" t="s">
        <v>284</v>
      </c>
      <c r="F70" s="24" t="s">
        <v>167</v>
      </c>
      <c r="L70" s="19"/>
      <c r="M70" s="19"/>
      <c r="N70" s="20">
        <f>N57</f>
        <v>-3.4668200558062741</v>
      </c>
      <c r="O70" s="20">
        <f>O57</f>
        <v>-1.3807945408863822</v>
      </c>
      <c r="P70" s="20">
        <f>P57</f>
        <v>-5.182416002044822</v>
      </c>
      <c r="Q70" s="20"/>
      <c r="R70" s="20"/>
      <c r="S70" s="20"/>
      <c r="T70" s="20"/>
      <c r="U70" s="20"/>
      <c r="V70" s="155"/>
    </row>
    <row r="71" spans="1:23">
      <c r="A71" s="11"/>
      <c r="B71" s="11"/>
      <c r="C71" s="11"/>
      <c r="D71" s="12" t="s">
        <v>148</v>
      </c>
      <c r="E71" s="13" t="s">
        <v>285</v>
      </c>
      <c r="F71" s="24" t="s">
        <v>167</v>
      </c>
      <c r="L71" s="19"/>
      <c r="M71" s="19"/>
      <c r="N71" s="20">
        <f>N67</f>
        <v>0</v>
      </c>
      <c r="O71" s="20">
        <f>O67</f>
        <v>0</v>
      </c>
      <c r="P71" s="20">
        <f>P67</f>
        <v>0</v>
      </c>
      <c r="Q71" s="20"/>
      <c r="R71" s="20"/>
      <c r="S71" s="20"/>
      <c r="T71" s="20"/>
      <c r="U71" s="20"/>
      <c r="V71" s="155"/>
    </row>
    <row r="72" spans="1:23">
      <c r="A72" s="11" t="s">
        <v>38</v>
      </c>
      <c r="B72" s="11"/>
      <c r="C72" s="11"/>
      <c r="D72" s="12" t="s">
        <v>148</v>
      </c>
      <c r="E72" s="13" t="s">
        <v>286</v>
      </c>
      <c r="F72" s="24" t="s">
        <v>167</v>
      </c>
      <c r="K72" s="11"/>
      <c r="L72" s="19"/>
      <c r="M72" s="19"/>
      <c r="N72" s="20">
        <f>SUM(N70:N71)</f>
        <v>-3.4668200558062741</v>
      </c>
      <c r="O72" s="20">
        <f>SUM(O70:O71)</f>
        <v>-1.3807945408863822</v>
      </c>
      <c r="P72" s="20">
        <f>SUM(P70:P71)</f>
        <v>-5.182416002044822</v>
      </c>
      <c r="V72" s="148"/>
    </row>
    <row r="73" spans="1:23">
      <c r="A73" s="11"/>
      <c r="B73" s="11"/>
      <c r="C73" s="11"/>
      <c r="K73" s="11"/>
      <c r="V73" s="148"/>
    </row>
    <row r="74" spans="1:23">
      <c r="A74" s="11"/>
      <c r="B74" s="11"/>
      <c r="C74" s="11"/>
      <c r="E74" s="24" t="s">
        <v>287</v>
      </c>
      <c r="K74" s="11"/>
      <c r="V74" s="148"/>
    </row>
    <row r="75" spans="1:23">
      <c r="D75" s="17" t="s">
        <v>18</v>
      </c>
      <c r="E75" s="13" t="s">
        <v>288</v>
      </c>
      <c r="K75" s="11"/>
      <c r="L75" s="93" t="b">
        <f t="shared" ref="L75:O75" si="14">ABS(Perc.Recovered.Water)&gt;Additional.Analysis</f>
        <v>0</v>
      </c>
      <c r="M75" s="93" t="b">
        <f t="shared" si="14"/>
        <v>0</v>
      </c>
      <c r="N75" s="93" t="b">
        <f t="shared" si="14"/>
        <v>0</v>
      </c>
      <c r="O75" s="93" t="b">
        <f t="shared" si="14"/>
        <v>0</v>
      </c>
      <c r="P75" s="93" t="b">
        <f>ABS(Perc.Recovered.Water)&gt;Additional.Analysis</f>
        <v>0</v>
      </c>
    </row>
    <row r="76" spans="1:23">
      <c r="D76" s="17"/>
      <c r="E76" s="13"/>
    </row>
    <row r="77" spans="1:23" s="4" customFormat="1" ht="13.9">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row>
    <row r="79" spans="1:23">
      <c r="E79" s="24" t="s">
        <v>290</v>
      </c>
    </row>
    <row r="80" spans="1:23">
      <c r="A80" t="s">
        <v>291</v>
      </c>
      <c r="D80" s="12" t="s">
        <v>148</v>
      </c>
      <c r="E80" s="13" t="s">
        <v>292</v>
      </c>
      <c r="F80" s="24" t="s">
        <v>167</v>
      </c>
      <c r="L80" s="19"/>
      <c r="M80" s="19"/>
      <c r="N80" s="19"/>
      <c r="O80" s="19"/>
      <c r="P80" s="191">
        <f>0-O51*(1+Discount.Rate)*Indexation.November.Actual.YearOnYear - P44</f>
        <v>-5.4366427562289044</v>
      </c>
    </row>
    <row r="81" spans="1:17">
      <c r="A81" t="s">
        <v>293</v>
      </c>
      <c r="D81" s="12" t="s">
        <v>148</v>
      </c>
      <c r="E81" s="13" t="s">
        <v>294</v>
      </c>
      <c r="F81" s="24" t="s">
        <v>167</v>
      </c>
      <c r="L81" s="19"/>
      <c r="M81" s="19"/>
      <c r="N81" s="19"/>
      <c r="O81" s="19"/>
      <c r="P81" s="20">
        <f>O64*Indexation.November.Actual.YearOnYear</f>
        <v>0</v>
      </c>
    </row>
    <row r="82" spans="1:17">
      <c r="A82" t="s">
        <v>295</v>
      </c>
      <c r="D82" s="12" t="s">
        <v>148</v>
      </c>
      <c r="E82" s="13" t="s">
        <v>296</v>
      </c>
      <c r="F82" s="24" t="s">
        <v>167</v>
      </c>
      <c r="L82" s="19"/>
      <c r="M82" s="19"/>
      <c r="N82" s="19"/>
      <c r="O82" s="19"/>
      <c r="P82" s="20">
        <f>SUM(P80:P81)</f>
        <v>-5.4366427562289044</v>
      </c>
    </row>
    <row r="83" spans="1:17"/>
    <row r="84" spans="1:17">
      <c r="E84" s="24" t="s">
        <v>297</v>
      </c>
    </row>
    <row r="85" spans="1:17">
      <c r="A85" t="s">
        <v>298</v>
      </c>
      <c r="D85" s="12" t="s">
        <v>148</v>
      </c>
      <c r="E85" s="13" t="s">
        <v>299</v>
      </c>
      <c r="F85" s="24" t="s">
        <v>167</v>
      </c>
      <c r="L85" s="19"/>
      <c r="M85" s="19"/>
      <c r="N85" s="19"/>
      <c r="O85" s="19"/>
      <c r="P85" s="20">
        <f>0-P51</f>
        <v>-0.30266823665527909</v>
      </c>
    </row>
    <row r="86" spans="1:17">
      <c r="A86" t="s">
        <v>300</v>
      </c>
      <c r="D86" s="12" t="s">
        <v>148</v>
      </c>
      <c r="E86" s="13" t="s">
        <v>301</v>
      </c>
      <c r="F86" s="24" t="s">
        <v>167</v>
      </c>
      <c r="L86" s="19"/>
      <c r="M86" s="19"/>
      <c r="N86" s="19"/>
      <c r="O86" s="19"/>
      <c r="P86" s="20">
        <f>P64</f>
        <v>0</v>
      </c>
    </row>
    <row r="87" spans="1:17">
      <c r="A87" t="s">
        <v>302</v>
      </c>
      <c r="D87" s="12" t="s">
        <v>148</v>
      </c>
      <c r="E87" s="13" t="s">
        <v>303</v>
      </c>
      <c r="F87" s="24" t="s">
        <v>167</v>
      </c>
      <c r="L87" s="19"/>
      <c r="M87" s="19"/>
      <c r="N87" s="19"/>
      <c r="O87" s="19"/>
      <c r="P87" s="20">
        <f>SUM(P85:P86)</f>
        <v>-0.30266823665527909</v>
      </c>
    </row>
    <row r="88" spans="1:17">
      <c r="E88" s="13"/>
    </row>
    <row r="89" spans="1:17">
      <c r="E89" s="24" t="s">
        <v>304</v>
      </c>
    </row>
    <row r="90" spans="1:17">
      <c r="A90" t="s">
        <v>305</v>
      </c>
      <c r="D90" s="12" t="s">
        <v>148</v>
      </c>
      <c r="E90" s="149" t="str">
        <f>E36 &amp; " - water"</f>
        <v>AMP5 RCM adjustment to be applied at PR19 (Outturn price base) - water</v>
      </c>
      <c r="F90" s="24" t="s">
        <v>167</v>
      </c>
      <c r="L90" s="19"/>
      <c r="M90" s="19"/>
      <c r="N90" s="19"/>
      <c r="O90" s="19"/>
      <c r="P90" s="147">
        <f>P36</f>
        <v>-7.7479818558245546</v>
      </c>
    </row>
    <row r="91" spans="1:17">
      <c r="D91" s="12"/>
      <c r="E91" s="149"/>
      <c r="F91" s="24"/>
      <c r="P91" s="147"/>
    </row>
    <row r="92" spans="1:17">
      <c r="D92" s="12"/>
      <c r="E92" s="24" t="s">
        <v>543</v>
      </c>
      <c r="F92" s="24"/>
      <c r="P92" s="147"/>
    </row>
    <row r="93" spans="1:17">
      <c r="A93" t="s">
        <v>293</v>
      </c>
      <c r="D93" s="12" t="s">
        <v>148</v>
      </c>
      <c r="E93" s="149" t="s">
        <v>539</v>
      </c>
      <c r="F93" s="24" t="s">
        <v>167</v>
      </c>
      <c r="L93" s="19"/>
      <c r="M93" s="19"/>
      <c r="N93" s="19"/>
      <c r="O93" s="19"/>
      <c r="P93" s="147">
        <f>Data!$P$70</f>
        <v>0</v>
      </c>
    </row>
    <row r="94" spans="1:17">
      <c r="E94" s="13"/>
      <c r="P94" s="148"/>
    </row>
    <row r="95" spans="1:17" ht="13.15">
      <c r="A95" t="s">
        <v>41</v>
      </c>
      <c r="D95" s="12" t="s">
        <v>148</v>
      </c>
      <c r="E95" s="22" t="s">
        <v>306</v>
      </c>
      <c r="F95" s="24" t="s">
        <v>167</v>
      </c>
      <c r="L95" s="19"/>
      <c r="M95" s="19"/>
      <c r="N95" s="19"/>
      <c r="O95" s="19"/>
      <c r="P95" s="147">
        <f>SUM(P82,P87,P90,P93)</f>
        <v>-13.487292848708737</v>
      </c>
      <c r="Q95" s="155" t="s">
        <v>307</v>
      </c>
    </row>
    <row r="96" spans="1:17" ht="13.15" thickBot="1">
      <c r="E96" s="16"/>
    </row>
    <row r="97" spans="1:23" ht="13.5" thickBot="1">
      <c r="A97" s="6" t="s">
        <v>200</v>
      </c>
      <c r="B97" s="7"/>
      <c r="C97" s="7"/>
      <c r="D97" s="7"/>
      <c r="E97" s="7"/>
      <c r="F97" s="25"/>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row r="189"/>
    <row r="190"/>
    <row r="191"/>
    <row r="192"/>
    <row r="193"/>
  </sheetData>
  <conditionalFormatting sqref="L61:P61">
    <cfRule type="cellIs" dxfId="5" priority="4" operator="equal">
      <formula>TRUE</formula>
    </cfRule>
  </conditionalFormatting>
  <conditionalFormatting sqref="L75:P75">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2.3984375" bestFit="1" customWidth="1"/>
    <col min="2" max="3" width="2.73046875" customWidth="1"/>
    <col min="4" max="4" width="9.1328125" customWidth="1"/>
    <col min="5" max="5" width="68.86328125" customWidth="1"/>
    <col min="6" max="6" width="15.73046875" customWidth="1"/>
    <col min="7" max="7" width="8.86328125" bestFit="1" customWidth="1"/>
    <col min="8" max="8" width="10.73046875" customWidth="1"/>
    <col min="9" max="16" width="12.73046875" customWidth="1"/>
    <col min="17" max="21" width="10.59765625" customWidth="1"/>
    <col min="22" max="22" width="26.59765625" customWidth="1"/>
    <col min="23" max="23" width="9.1328125" customWidth="1"/>
    <col min="24" max="28" width="0" hidden="1" customWidth="1"/>
  </cols>
  <sheetData>
    <row r="1" spans="1:23" s="1" customFormat="1" ht="32.25">
      <c r="A1" s="102"/>
      <c r="B1" s="102"/>
      <c r="C1" s="102"/>
      <c r="D1" s="102" t="s">
        <v>308</v>
      </c>
      <c r="E1" s="102"/>
      <c r="F1" s="102"/>
      <c r="G1" s="102"/>
      <c r="H1" s="102"/>
      <c r="I1" s="102"/>
      <c r="J1" s="102"/>
      <c r="K1" s="102"/>
      <c r="L1" s="102"/>
      <c r="M1" s="102"/>
      <c r="N1" s="102"/>
      <c r="O1" s="102"/>
      <c r="P1" s="102"/>
      <c r="Q1" s="102"/>
      <c r="R1" s="102"/>
      <c r="S1" s="102"/>
      <c r="T1" s="102"/>
      <c r="U1" s="102"/>
      <c r="V1" s="102"/>
      <c r="W1" s="102"/>
    </row>
    <row r="2" spans="1:23" s="1" customFormat="1" ht="13.9">
      <c r="F2" s="11"/>
      <c r="G2" s="11"/>
      <c r="O2" s="11"/>
      <c r="P2" s="11"/>
    </row>
    <row r="3" spans="1:23" s="2" customFormat="1" ht="13.15">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ht="13.15">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ht="13.15">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K.Waste</f>
        <v>0</v>
      </c>
      <c r="M12" s="147">
        <f>K.Waste</f>
        <v>-0.13999999999999899</v>
      </c>
      <c r="N12" s="147">
        <f>K.Waste</f>
        <v>-0.62</v>
      </c>
      <c r="O12" s="147">
        <f>K.Waste</f>
        <v>-0.91</v>
      </c>
      <c r="P12" s="147">
        <f>K.Waste</f>
        <v>-0.92</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1.0091017502917152</v>
      </c>
      <c r="N14" s="147">
        <f t="shared" ref="N14:P14" si="2">1+(N13+N12)/100</f>
        <v>1.0157399538106235</v>
      </c>
      <c r="O14" s="147">
        <f t="shared" si="2"/>
        <v>1.02969472693032</v>
      </c>
      <c r="P14" s="147">
        <f t="shared" si="2"/>
        <v>1.0227071791153008</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AllRev.Waste</f>
        <v>374.43099999999998</v>
      </c>
      <c r="L15" s="147">
        <f>K15*L14</f>
        <v>381.8572395874653</v>
      </c>
      <c r="M15" s="147">
        <f>L15*M14</f>
        <v>385.33280882927409</v>
      </c>
      <c r="N15" s="147">
        <f>M15*N14</f>
        <v>391.39792944196466</v>
      </c>
      <c r="O15" s="147">
        <f t="shared" ref="O15:P15" si="3">N15*O14</f>
        <v>403.02038407783647</v>
      </c>
      <c r="P15" s="147">
        <f t="shared" si="3"/>
        <v>412.17184012620925</v>
      </c>
      <c r="Q15" s="147"/>
      <c r="R15" s="147"/>
      <c r="S15" s="147"/>
      <c r="T15" s="147"/>
      <c r="U15" s="147"/>
      <c r="V15" s="155" t="s">
        <v>309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K.Waste</f>
        <v>-0.91</v>
      </c>
      <c r="P17" s="147">
        <f>K.Waste</f>
        <v>-0.92</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1.02969472693032</v>
      </c>
      <c r="P19" s="147">
        <f t="shared" ref="P19" si="4">1+(P18+P17)/100</f>
        <v>1.0227071791153008</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Data!N$67, M20 * N19)</f>
        <v>0</v>
      </c>
      <c r="O20" s="147">
        <f xml:space="preserve"> IF(O6 = 3, Data!O$67, N20 * O19)</f>
        <v>0</v>
      </c>
      <c r="P20" s="147">
        <f xml:space="preserve"> IF(P6 = 3, Data!P$67,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381.8572395874653</v>
      </c>
      <c r="M23" s="147">
        <f t="shared" ref="M23:P23" si="5" xml:space="preserve"> IF($G$21=TRUE, IF(M$5 &lt; $G22, M15, M20), M15)</f>
        <v>385.33280882927409</v>
      </c>
      <c r="N23" s="147">
        <f t="shared" si="5"/>
        <v>391.39792944196466</v>
      </c>
      <c r="O23" s="147">
        <f t="shared" si="5"/>
        <v>403.02038407783647</v>
      </c>
      <c r="P23" s="147">
        <f t="shared" si="5"/>
        <v>412.17184012620925</v>
      </c>
      <c r="Q23" s="147"/>
      <c r="R23" s="147"/>
      <c r="S23" s="147"/>
      <c r="T23" s="147"/>
      <c r="U23" s="147"/>
      <c r="V23" s="155" t="s">
        <v>533</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ht="13.15">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BlindYear.1415.Adj.Waste</f>
        <v>-4.4148125731938199</v>
      </c>
      <c r="L27" s="155" t="s">
        <v>310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AMP5.RCM.Adj.Waste</f>
        <v>-4.4148125731938199</v>
      </c>
      <c r="L28" s="20">
        <f>K28*(1+Discount.Rate)</f>
        <v>-4.573745825828798</v>
      </c>
      <c r="M28" s="20">
        <f>L28*(1+Discount.Rate)</f>
        <v>-4.7384006755586352</v>
      </c>
      <c r="N28" s="20">
        <f>M28*(1+Discount.Rate)</f>
        <v>-4.9089830998787463</v>
      </c>
      <c r="O28" s="20">
        <f>N28*(1+Discount.Rate)</f>
        <v>-5.0857064914743813</v>
      </c>
      <c r="P28" s="20">
        <f>O28*(1+Discount.Rate)</f>
        <v>-5.2687919251674593</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97">
        <f>Data!N48</f>
        <v>0</v>
      </c>
      <c r="O29" s="97">
        <f>Data!O48</f>
        <v>0</v>
      </c>
      <c r="P29" s="97">
        <f>Data!P48</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311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-5.4584684344734882</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-5.4584684344734882</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-6.5135434652040036</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ht="13.15">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-3.4201421964325145</v>
      </c>
      <c r="O40" s="20">
        <f t="shared" si="8"/>
        <v>-2.1491183557131057</v>
      </c>
      <c r="P40" s="20">
        <f t="shared" si="8"/>
        <v>-8.339131335236889</v>
      </c>
      <c r="Q40" s="20"/>
      <c r="R40" s="20"/>
      <c r="S40" s="14"/>
      <c r="T40" s="14"/>
      <c r="U40" s="14"/>
      <c r="V40" s="155" t="s">
        <v>313</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Data!E54</f>
        <v>Over-recovered 17/18 revenue returned - wastewater</v>
      </c>
      <c r="F42" s="173" t="s">
        <v>167</v>
      </c>
      <c r="G42" s="149"/>
      <c r="H42" s="149"/>
      <c r="I42" s="11"/>
      <c r="J42" s="11"/>
      <c r="K42" s="11"/>
      <c r="L42" s="20"/>
      <c r="M42" s="20"/>
      <c r="N42" s="20"/>
      <c r="O42" s="147">
        <f>(0 - Data!$O$54)</f>
        <v>0</v>
      </c>
      <c r="P42" s="147"/>
      <c r="Q42" s="20"/>
      <c r="R42" s="20"/>
      <c r="S42" s="14"/>
      <c r="T42" s="14"/>
      <c r="U42" s="14"/>
      <c r="V42" s="155"/>
    </row>
    <row r="43" spans="1:23" s="2" customFormat="1">
      <c r="A43" s="151"/>
      <c r="B43" s="151"/>
      <c r="C43" s="151"/>
      <c r="D43" s="153" t="s">
        <v>148</v>
      </c>
      <c r="E43" s="149" t="s">
        <v>314</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Data!E58</f>
        <v>Over-recovered 18/19 revenue returned - wastewater</v>
      </c>
      <c r="F44" s="173" t="s">
        <v>167</v>
      </c>
      <c r="G44" s="149"/>
      <c r="H44" s="149"/>
      <c r="I44" s="11"/>
      <c r="J44" s="11"/>
      <c r="K44" s="151"/>
      <c r="L44" s="147"/>
      <c r="M44" s="147"/>
      <c r="N44" s="147"/>
      <c r="O44" s="147"/>
      <c r="P44" s="147">
        <f>(0 - Data!$P$58)</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381.8572395874653</v>
      </c>
      <c r="M45" s="147">
        <f t="shared" ref="M45:P45" si="9">M23</f>
        <v>385.33280882927409</v>
      </c>
      <c r="N45" s="147">
        <f t="shared" si="9"/>
        <v>391.39792944196466</v>
      </c>
      <c r="O45" s="147">
        <f t="shared" si="9"/>
        <v>403.02038407783647</v>
      </c>
      <c r="P45" s="147">
        <f t="shared" si="9"/>
        <v>412.17184012620925</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AllRev.Outturn.Waste.Revised+RCM.BlindYear.Adj.Waste+AMP6.FI.Adj.Waste+L42+L43+L44</f>
        <v>381.8572395874653</v>
      </c>
      <c r="M46" s="147">
        <f>AllRev.Outturn.Waste.Revised+RCM.BlindYear.Adj.Waste+AMP6.FI.Adj.Waste+M42+M43+M44</f>
        <v>385.33280882927409</v>
      </c>
      <c r="N46" s="147">
        <f>AllRev.Outturn.Waste.Revised+RCM.BlindYear.Adj.Waste+AMP6.FI.Adj.Waste+N42+N43+N44</f>
        <v>387.97778724553217</v>
      </c>
      <c r="O46" s="147">
        <f>AllRev.Outturn.Waste.Revised+RCM.BlindYear.Adj.Waste+AMP6.FI.Adj.Waste+O42+O43+O44</f>
        <v>400.87126572212338</v>
      </c>
      <c r="P46" s="147">
        <f>AllRev.Outturn.Waste.Revised+RCM.BlindYear.Adj.Waste+AMP6.FI.Adj.Waste+P42+P43+P44</f>
        <v>403.83270879097233</v>
      </c>
      <c r="Q46" s="147"/>
      <c r="R46" s="147"/>
      <c r="S46" s="20"/>
      <c r="T46" s="20"/>
      <c r="U46" s="20"/>
      <c r="V46" s="155" t="s">
        <v>315</v>
      </c>
    </row>
    <row r="47" spans="1:23" s="2" customFormat="1">
      <c r="A47" s="11"/>
      <c r="B47" s="11"/>
      <c r="C47" s="11"/>
      <c r="D47" s="12" t="s">
        <v>148</v>
      </c>
      <c r="E47" s="13" t="s">
        <v>264</v>
      </c>
      <c r="F47" s="24" t="s">
        <v>167</v>
      </c>
      <c r="G47"/>
      <c r="H47"/>
      <c r="I47"/>
      <c r="J47"/>
      <c r="K47" s="148"/>
      <c r="L47" s="147">
        <f>IF($G41=TRUE,L46,MIN(L45:L46))</f>
        <v>381.8572395874653</v>
      </c>
      <c r="M47" s="147">
        <f t="shared" ref="M47:P47" si="10">IF($G41=TRUE,M46,MIN(M45:M46))</f>
        <v>385.33280882927409</v>
      </c>
      <c r="N47" s="147">
        <f t="shared" si="10"/>
        <v>387.97778724553217</v>
      </c>
      <c r="O47" s="147">
        <f t="shared" si="10"/>
        <v>400.87126572212338</v>
      </c>
      <c r="P47" s="147">
        <f t="shared" si="10"/>
        <v>403.83270879097233</v>
      </c>
      <c r="Q47" s="147"/>
      <c r="R47" s="147"/>
      <c r="S47" s="14"/>
      <c r="T47" s="14"/>
      <c r="U47" s="14"/>
      <c r="V47" s="155" t="s">
        <v>316</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RecRev.Waste</f>
        <v>384.94299999999998</v>
      </c>
      <c r="M49" s="20">
        <f>RecRev.Waste</f>
        <v>387.21899999999999</v>
      </c>
      <c r="N49" s="20">
        <f>RecRev.Waste</f>
        <v>395.226</v>
      </c>
      <c r="O49" s="20">
        <f>RecRev.Waste</f>
        <v>405.24299999999999</v>
      </c>
      <c r="P49" s="20">
        <f>RecRev.Waste</f>
        <v>404.43100000000004</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 t="shared" ref="L51:M51" si="11">L49-L46</f>
        <v>3.0857604125346825</v>
      </c>
      <c r="M51" s="20">
        <f t="shared" si="11"/>
        <v>1.8861911707259083</v>
      </c>
      <c r="N51" s="20">
        <f>N49-N46</f>
        <v>7.2482127544678292</v>
      </c>
      <c r="O51" s="20">
        <f t="shared" ref="O51:P51" si="12">O49-O46</f>
        <v>4.3717342778766124</v>
      </c>
      <c r="P51" s="20">
        <f t="shared" si="12"/>
        <v>0.59829120902770683</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8.0809268297972955E-3</v>
      </c>
      <c r="M52" s="92">
        <f t="shared" ref="M52:P52" si="13">IF(M46=0,0,M51/M46)</f>
        <v>4.8949664485009002E-3</v>
      </c>
      <c r="N52" s="92">
        <f t="shared" si="13"/>
        <v>1.8682030241800388E-2</v>
      </c>
      <c r="O52" s="92">
        <f t="shared" si="13"/>
        <v>1.0905581546238883E-2</v>
      </c>
      <c r="P52" s="92">
        <f t="shared" si="13"/>
        <v>1.4815323177236445E-3</v>
      </c>
      <c r="Q52" s="20"/>
      <c r="R52" s="20"/>
      <c r="S52" s="20"/>
      <c r="T52" s="20"/>
      <c r="U52" s="20"/>
      <c r="V52" s="155" t="s">
        <v>317</v>
      </c>
    </row>
    <row r="53" spans="1:22">
      <c r="A53" s="11"/>
      <c r="B53" s="11"/>
      <c r="C53" s="11"/>
      <c r="D53" s="12"/>
      <c r="E53" s="13"/>
      <c r="F53" s="26"/>
      <c r="K53" s="11"/>
      <c r="L53" s="92"/>
      <c r="M53" s="92"/>
      <c r="N53" s="92"/>
      <c r="O53" s="92"/>
      <c r="P53" s="92"/>
      <c r="Q53" s="20"/>
      <c r="R53" s="20"/>
      <c r="S53" s="20"/>
      <c r="T53" s="20"/>
      <c r="U53" s="20"/>
      <c r="V53" s="155"/>
    </row>
    <row r="54" spans="1:22" ht="13.15">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-3.3119343077318248</v>
      </c>
      <c r="M55" s="20">
        <f>0-M51*(1+Discount.Rate)*(1+Discount.Rate)</f>
        <v>-2.0244414387754346</v>
      </c>
      <c r="N55" s="20">
        <f>0-N51*(1+Discount.Rate)*(1+Discount.Rate)</f>
        <v>-7.7794777565193041</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-3.4201421964325145</v>
      </c>
      <c r="M56" s="20">
        <f>M55*INDEX(Indexation.November.Actual.YearOnYear,,MATCH(N$5,Calendar.Years,0))*(INDEX(Indexation.November.Actual.YearOnYear,,MATCH(O$5,Calendar.Years,0)))</f>
        <v>-2.1491183557131057</v>
      </c>
      <c r="N56" s="20">
        <f>N55*INDEX(Indexation.November.Actual.YearOnYear,,MATCH(O$5,Calendar.Years,0))*(INDEX(Indexation.November.Actual.YearOnYear,,MATCH(P$5,Calendar.Years,0)))</f>
        <v>-8.339131335236889</v>
      </c>
      <c r="O56" s="19"/>
      <c r="P56" s="19"/>
      <c r="V56" s="148"/>
    </row>
    <row r="57" spans="1:22">
      <c r="A57" s="11" t="s">
        <v>318</v>
      </c>
      <c r="B57" s="11"/>
      <c r="C57" s="11"/>
      <c r="D57" s="12" t="s">
        <v>148</v>
      </c>
      <c r="E57" s="13" t="s">
        <v>319</v>
      </c>
      <c r="F57" s="24" t="s">
        <v>167</v>
      </c>
      <c r="J57" s="19"/>
      <c r="K57" s="19"/>
      <c r="L57" s="19"/>
      <c r="M57" s="19"/>
      <c r="N57" s="20">
        <f>L56</f>
        <v>-3.4201421964325145</v>
      </c>
      <c r="O57" s="20">
        <f>M56</f>
        <v>-2.1491183557131057</v>
      </c>
      <c r="P57" s="20">
        <f>N56</f>
        <v>-8.339131335236889</v>
      </c>
      <c r="V57" s="148"/>
    </row>
    <row r="58" spans="1:22" ht="13.15">
      <c r="A58" s="11"/>
      <c r="B58" s="11"/>
      <c r="C58" s="11"/>
      <c r="D58" s="12"/>
      <c r="E58" s="15"/>
      <c r="F58" s="24"/>
      <c r="V58" s="148"/>
    </row>
    <row r="59" spans="1:22" ht="13.15">
      <c r="A59" s="11"/>
      <c r="B59" s="11"/>
      <c r="C59" s="11"/>
      <c r="D59" s="12"/>
      <c r="E59" s="22" t="s">
        <v>275</v>
      </c>
      <c r="F59" s="24"/>
      <c r="V59" s="148"/>
    </row>
    <row r="60" spans="1:22">
      <c r="A60" s="11"/>
      <c r="B60" s="11"/>
      <c r="C60" s="11"/>
      <c r="D60" s="12" t="s">
        <v>135</v>
      </c>
      <c r="E60" s="13" t="s">
        <v>276</v>
      </c>
      <c r="F60" s="24"/>
      <c r="L60" s="92">
        <f>IF(L47=0,0,ABS((L49-(L47-InpOverride!J90))/(L47-InpOverride!J90)))</f>
        <v>8.0809268297972955E-3</v>
      </c>
      <c r="M60" s="92">
        <f>IF(M47=0,0,ABS((M49-(M47-InpOverride!K90))/(M47-InpOverride!K90)))</f>
        <v>4.8949664485009002E-3</v>
      </c>
      <c r="N60" s="92">
        <f>IF(N47=0,0,ABS((N49-(N47-InpOverride!L90))/(N47-InpOverride!L90)))</f>
        <v>1.8682030241800388E-2</v>
      </c>
      <c r="O60" s="92">
        <f>IF(O47=0,0,ABS((O49-(O47-InpOverride!M90))/(O47-InpOverride!M90)))</f>
        <v>1.0905581546238883E-2</v>
      </c>
      <c r="P60" s="92">
        <f>IF(P47=0,0,ABS((P49-(P47-InpOverride!N90))/(P47-InpOverride!N90)))</f>
        <v>1.4815323177236445E-3</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ht="13.15">
      <c r="A63" s="11"/>
      <c r="B63" s="11"/>
      <c r="C63" s="11"/>
      <c r="D63" s="12"/>
      <c r="E63" s="22"/>
      <c r="F63" s="24"/>
      <c r="V63" s="148"/>
    </row>
    <row r="64" spans="1:22">
      <c r="A64" s="11"/>
      <c r="B64" s="11"/>
      <c r="C64" s="11"/>
      <c r="D64" s="12" t="s">
        <v>148</v>
      </c>
      <c r="E64" s="13" t="s">
        <v>279</v>
      </c>
      <c r="F64" s="24" t="s">
        <v>167</v>
      </c>
      <c r="J64" s="19"/>
      <c r="K64" s="19"/>
      <c r="L64" s="20">
        <f>0-L62*ABS(L49-(L47-InpOverride!J90))</f>
        <v>0</v>
      </c>
      <c r="M64" s="20">
        <f>0-M62*ABS(M49-(M47-InpOverride!K90))</f>
        <v>0</v>
      </c>
      <c r="N64" s="20">
        <f>0-N62*ABS(N49-(N47-InpOverride!L90))</f>
        <v>0</v>
      </c>
      <c r="O64" s="20">
        <f>0-O62*ABS(O49-(O47-InpOverride!M90))</f>
        <v>0</v>
      </c>
      <c r="P64" s="20">
        <f>0-P62*ABS(P49-(P47-InpOverride!N90))</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320</v>
      </c>
      <c r="B67" s="11"/>
      <c r="C67" s="11"/>
      <c r="D67" s="12" t="s">
        <v>148</v>
      </c>
      <c r="E67" s="13" t="s">
        <v>321</v>
      </c>
      <c r="F67" s="24" t="s">
        <v>167</v>
      </c>
      <c r="J67" s="19"/>
      <c r="K67" s="19"/>
      <c r="L67" s="19"/>
      <c r="M67" s="19"/>
      <c r="N67" s="20">
        <f>L66</f>
        <v>0</v>
      </c>
      <c r="O67" s="20">
        <f>M66</f>
        <v>0</v>
      </c>
      <c r="P67" s="20">
        <f>N66</f>
        <v>0</v>
      </c>
      <c r="V67" s="148"/>
    </row>
    <row r="68" spans="1:23">
      <c r="A68" s="11"/>
      <c r="B68" s="11"/>
      <c r="C68" s="11"/>
      <c r="V68" s="148"/>
    </row>
    <row r="69" spans="1:23" ht="13.15">
      <c r="A69" s="11"/>
      <c r="B69" s="11"/>
      <c r="C69" s="11"/>
      <c r="E69" s="22" t="s">
        <v>283</v>
      </c>
      <c r="V69" s="148"/>
    </row>
    <row r="70" spans="1:23">
      <c r="A70" s="11"/>
      <c r="B70" s="11"/>
      <c r="C70" s="11"/>
      <c r="D70" s="12" t="s">
        <v>148</v>
      </c>
      <c r="E70" s="13" t="s">
        <v>284</v>
      </c>
      <c r="F70" s="24" t="s">
        <v>167</v>
      </c>
      <c r="L70" s="19"/>
      <c r="M70" s="19"/>
      <c r="N70" s="20">
        <f>N57</f>
        <v>-3.4201421964325145</v>
      </c>
      <c r="O70" s="20">
        <f>O57</f>
        <v>-2.1491183557131057</v>
      </c>
      <c r="P70" s="20">
        <f>P57</f>
        <v>-8.339131335236889</v>
      </c>
      <c r="V70" s="148"/>
    </row>
    <row r="71" spans="1:23">
      <c r="A71" s="11"/>
      <c r="B71" s="11"/>
      <c r="C71" s="11"/>
      <c r="D71" s="12" t="s">
        <v>148</v>
      </c>
      <c r="E71" s="13" t="s">
        <v>285</v>
      </c>
      <c r="F71" s="24" t="s">
        <v>167</v>
      </c>
      <c r="L71" s="19"/>
      <c r="M71" s="19"/>
      <c r="N71" s="20">
        <f>N67</f>
        <v>0</v>
      </c>
      <c r="O71" s="20">
        <f>O67</f>
        <v>0</v>
      </c>
      <c r="P71" s="20">
        <f>P67</f>
        <v>0</v>
      </c>
      <c r="V71" s="148"/>
    </row>
    <row r="72" spans="1:23">
      <c r="A72" s="11" t="s">
        <v>39</v>
      </c>
      <c r="B72" s="11"/>
      <c r="C72" s="11"/>
      <c r="D72" s="12" t="s">
        <v>148</v>
      </c>
      <c r="E72" s="13" t="s">
        <v>322</v>
      </c>
      <c r="F72" s="24" t="s">
        <v>167</v>
      </c>
      <c r="K72" s="11"/>
      <c r="L72" s="19"/>
      <c r="M72" s="19"/>
      <c r="N72" s="20">
        <f>SUM(N70:N71)</f>
        <v>-3.4201421964325145</v>
      </c>
      <c r="O72" s="20">
        <f>SUM(O70:O71)</f>
        <v>-2.1491183557131057</v>
      </c>
      <c r="P72" s="20">
        <f>SUM(P70:P71)</f>
        <v>-8.339131335236889</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ABS(Perc.Recovered.Waste)&gt;Additional.Analysis</f>
        <v>0</v>
      </c>
      <c r="M75" s="93" t="b">
        <f>ABS(Perc.Recovered.Waste)&gt;Additional.Analysis</f>
        <v>0</v>
      </c>
      <c r="N75" s="93" t="b">
        <f>ABS(Perc.Recovered.Waste)&gt;Additional.Analysis</f>
        <v>0</v>
      </c>
      <c r="O75" s="93" t="b">
        <f>ABS(Perc.Recovered.Waste)&gt;Additional.Analysis</f>
        <v>0</v>
      </c>
      <c r="P75" s="93" t="b">
        <f>ABS(Perc.Recovered.Waste)&gt;Additional.Analysis</f>
        <v>0</v>
      </c>
    </row>
    <row r="76" spans="1:23">
      <c r="D76" s="17"/>
      <c r="E76" s="13"/>
      <c r="F76" s="26"/>
    </row>
    <row r="77" spans="1:23" s="4" customFormat="1" ht="13.9">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323</v>
      </c>
      <c r="D80" s="12" t="s">
        <v>148</v>
      </c>
      <c r="E80" s="13" t="s">
        <v>324</v>
      </c>
      <c r="F80" s="24" t="s">
        <v>167</v>
      </c>
      <c r="L80" s="19"/>
      <c r="M80" s="19"/>
      <c r="N80" s="19"/>
      <c r="O80" s="19"/>
      <c r="P80" s="191">
        <f>0-O51*(1+Discount.Rate)*Indexation.November.Actual.YearOnYear - P44</f>
        <v>-4.6736280500402341</v>
      </c>
    </row>
    <row r="81" spans="1:17">
      <c r="A81" t="s">
        <v>325</v>
      </c>
      <c r="D81" s="12" t="s">
        <v>148</v>
      </c>
      <c r="E81" s="13" t="s">
        <v>326</v>
      </c>
      <c r="F81" s="24" t="s">
        <v>167</v>
      </c>
      <c r="L81" s="19"/>
      <c r="M81" s="19"/>
      <c r="N81" s="19"/>
      <c r="O81" s="19"/>
      <c r="P81" s="20">
        <f>O64*Indexation.November.Actual.YearOnYear</f>
        <v>0</v>
      </c>
    </row>
    <row r="82" spans="1:17">
      <c r="A82" t="s">
        <v>327</v>
      </c>
      <c r="D82" s="12" t="s">
        <v>148</v>
      </c>
      <c r="E82" s="13" t="s">
        <v>328</v>
      </c>
      <c r="F82" s="24" t="s">
        <v>167</v>
      </c>
      <c r="L82" s="19"/>
      <c r="M82" s="19"/>
      <c r="N82" s="19"/>
      <c r="O82" s="19"/>
      <c r="P82" s="20">
        <f>SUM(P80:P81)</f>
        <v>-4.6736280500402341</v>
      </c>
    </row>
    <row r="83" spans="1:17">
      <c r="F83" s="26"/>
    </row>
    <row r="84" spans="1:17">
      <c r="E84" s="24" t="s">
        <v>297</v>
      </c>
      <c r="F84" s="26"/>
    </row>
    <row r="85" spans="1:17">
      <c r="A85" t="s">
        <v>329</v>
      </c>
      <c r="D85" s="12" t="s">
        <v>148</v>
      </c>
      <c r="E85" s="13" t="s">
        <v>330</v>
      </c>
      <c r="F85" s="24" t="s">
        <v>167</v>
      </c>
      <c r="L85" s="19"/>
      <c r="M85" s="19"/>
      <c r="N85" s="19"/>
      <c r="O85" s="19"/>
      <c r="P85" s="20">
        <f>0-P51</f>
        <v>-0.59829120902770683</v>
      </c>
    </row>
    <row r="86" spans="1:17">
      <c r="A86" t="s">
        <v>331</v>
      </c>
      <c r="D86" s="12" t="s">
        <v>148</v>
      </c>
      <c r="E86" s="13" t="s">
        <v>332</v>
      </c>
      <c r="F86" s="24" t="s">
        <v>167</v>
      </c>
      <c r="L86" s="19"/>
      <c r="M86" s="19"/>
      <c r="N86" s="19"/>
      <c r="O86" s="19"/>
      <c r="P86" s="20">
        <f>P64</f>
        <v>0</v>
      </c>
    </row>
    <row r="87" spans="1:17">
      <c r="A87" t="s">
        <v>333</v>
      </c>
      <c r="D87" s="12" t="s">
        <v>148</v>
      </c>
      <c r="E87" s="13" t="s">
        <v>334</v>
      </c>
      <c r="F87" s="24" t="s">
        <v>167</v>
      </c>
      <c r="L87" s="19"/>
      <c r="M87" s="19"/>
      <c r="N87" s="19"/>
      <c r="O87" s="19"/>
      <c r="P87" s="20">
        <f>SUM(P85:P86)</f>
        <v>-0.59829120902770683</v>
      </c>
    </row>
    <row r="88" spans="1:17">
      <c r="E88" s="13"/>
      <c r="F88" s="26"/>
    </row>
    <row r="89" spans="1:17">
      <c r="E89" s="24" t="s">
        <v>304</v>
      </c>
      <c r="F89" s="26"/>
    </row>
    <row r="90" spans="1:17">
      <c r="A90" t="s">
        <v>335</v>
      </c>
      <c r="D90" s="12" t="s">
        <v>148</v>
      </c>
      <c r="E90" s="149" t="str">
        <f>E36 &amp; " - waste"</f>
        <v>AMP5 RCM adjustment to be applied at PR19 (Outturn price base) - waste</v>
      </c>
      <c r="F90" s="24" t="s">
        <v>167</v>
      </c>
      <c r="L90" s="19"/>
      <c r="M90" s="19"/>
      <c r="N90" s="19"/>
      <c r="O90" s="19"/>
      <c r="P90" s="147">
        <f>P36</f>
        <v>-6.5135434652040036</v>
      </c>
    </row>
    <row r="91" spans="1:17">
      <c r="D91" s="12"/>
      <c r="E91" s="149"/>
      <c r="F91" s="24"/>
      <c r="P91" s="147"/>
    </row>
    <row r="92" spans="1:17">
      <c r="D92" s="12"/>
      <c r="E92" s="24" t="s">
        <v>543</v>
      </c>
      <c r="F92" s="24"/>
      <c r="P92" s="147"/>
    </row>
    <row r="93" spans="1:17">
      <c r="A93" t="s">
        <v>325</v>
      </c>
      <c r="D93" s="12" t="s">
        <v>148</v>
      </c>
      <c r="E93" s="149" t="s">
        <v>540</v>
      </c>
      <c r="F93" s="24" t="s">
        <v>167</v>
      </c>
      <c r="L93" s="19"/>
      <c r="M93" s="19"/>
      <c r="N93" s="19"/>
      <c r="O93" s="19"/>
      <c r="P93" s="147">
        <f>Data!$P$71</f>
        <v>0</v>
      </c>
    </row>
    <row r="94" spans="1:17">
      <c r="E94" s="13"/>
      <c r="F94" s="26"/>
      <c r="P94" s="148"/>
    </row>
    <row r="95" spans="1:17" ht="13.15">
      <c r="A95" t="s">
        <v>42</v>
      </c>
      <c r="D95" s="12" t="s">
        <v>148</v>
      </c>
      <c r="E95" s="22" t="s">
        <v>336</v>
      </c>
      <c r="F95" s="24" t="s">
        <v>167</v>
      </c>
      <c r="L95" s="19"/>
      <c r="M95" s="19"/>
      <c r="N95" s="19"/>
      <c r="O95" s="19"/>
      <c r="P95" s="147">
        <f>SUM(P82,P87,P90,P93)</f>
        <v>-11.785462724271945</v>
      </c>
      <c r="Q95" s="155" t="s">
        <v>337</v>
      </c>
    </row>
    <row r="96" spans="1:17" ht="13.1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3" priority="3" operator="equal">
      <formula>TRUE</formula>
    </cfRule>
  </conditionalFormatting>
  <conditionalFormatting sqref="L61:P61">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9.3984375" bestFit="1" customWidth="1"/>
    <col min="2" max="3" width="2.73046875" customWidth="1"/>
    <col min="4" max="4" width="9.1328125" customWidth="1"/>
    <col min="5" max="5" width="68.86328125" customWidth="1"/>
    <col min="6" max="6" width="15.73046875" customWidth="1"/>
    <col min="7" max="7" width="8.86328125" bestFit="1" customWidth="1"/>
    <col min="8" max="8" width="10.73046875" customWidth="1"/>
    <col min="9" max="16" width="12.73046875" customWidth="1"/>
    <col min="17" max="21" width="10.59765625" customWidth="1"/>
    <col min="22" max="22" width="26.59765625" customWidth="1"/>
    <col min="23" max="23" width="9.1328125" customWidth="1"/>
    <col min="24" max="28" width="0" hidden="1" customWidth="1"/>
  </cols>
  <sheetData>
    <row r="1" spans="1:23" s="1" customFormat="1" ht="32.25">
      <c r="A1" s="102"/>
      <c r="B1" s="102"/>
      <c r="C1" s="102"/>
      <c r="D1" s="102" t="s">
        <v>338</v>
      </c>
      <c r="E1" s="102"/>
      <c r="F1" s="102"/>
      <c r="G1" s="102"/>
      <c r="H1" s="102"/>
      <c r="I1" s="102"/>
      <c r="J1" s="102"/>
      <c r="K1" s="102"/>
      <c r="L1" s="102"/>
      <c r="M1" s="102"/>
      <c r="N1" s="102"/>
      <c r="O1" s="102"/>
      <c r="P1" s="102"/>
      <c r="Q1" s="102"/>
      <c r="R1" s="102"/>
      <c r="S1" s="102"/>
      <c r="T1" s="102"/>
      <c r="U1" s="102"/>
      <c r="V1" s="102"/>
      <c r="W1" s="102"/>
    </row>
    <row r="2" spans="1:23" s="1" customFormat="1" ht="13.9">
      <c r="F2" s="11"/>
      <c r="G2" s="11"/>
      <c r="O2" s="11"/>
      <c r="P2" s="11"/>
    </row>
    <row r="3" spans="1:23" s="2" customFormat="1" ht="13.15">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ht="13.15">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ht="13.15">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K.Dmmy</f>
        <v>0</v>
      </c>
      <c r="M12" s="147">
        <f>K.Dmmy</f>
        <v>0</v>
      </c>
      <c r="N12" s="147">
        <f>K.Dmmy</f>
        <v>0</v>
      </c>
      <c r="O12" s="147">
        <f>K.Dmmy</f>
        <v>0</v>
      </c>
      <c r="P12" s="147">
        <f>K.Dmmy</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AllRev.Dmmy</f>
        <v>0</v>
      </c>
      <c r="L15" s="147">
        <f>K15*L14</f>
        <v>0</v>
      </c>
      <c r="M15" s="147">
        <f>L15*M14</f>
        <v>0</v>
      </c>
      <c r="N15" s="147">
        <f>M15*N14</f>
        <v>0</v>
      </c>
      <c r="O15" s="147">
        <f t="shared" ref="O15:P15" si="3">N15*O14</f>
        <v>0</v>
      </c>
      <c r="P15" s="147">
        <f t="shared" si="3"/>
        <v>0</v>
      </c>
      <c r="Q15" s="147"/>
      <c r="R15" s="147"/>
      <c r="S15" s="147"/>
      <c r="T15" s="147"/>
      <c r="U15" s="147"/>
      <c r="V15" s="155" t="s">
        <v>339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K.Dmmy</f>
        <v>0</v>
      </c>
      <c r="P17" s="147">
        <f>K.Dmmy</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Data!N$68, M20 * N19)</f>
        <v>0</v>
      </c>
      <c r="O20" s="147">
        <f xml:space="preserve"> IF(O6 = 3, Data!O$68, N20 * O19)</f>
        <v>0</v>
      </c>
      <c r="P20" s="147">
        <f xml:space="preserve"> IF(P6 = 3, Data!P$68,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534</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ht="13.15">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19"/>
      <c r="L27" s="155" t="s">
        <v>340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AMP5.RCM.Adj.Dmmy</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19"/>
      <c r="O29" s="19"/>
      <c r="P29" s="19"/>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341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ht="13.15">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L56+L66</f>
        <v>0</v>
      </c>
      <c r="O40" s="20">
        <f t="shared" si="8"/>
        <v>0</v>
      </c>
      <c r="P40" s="20">
        <f t="shared" si="8"/>
        <v>0</v>
      </c>
      <c r="Q40" s="20"/>
      <c r="R40" s="20"/>
      <c r="S40" s="14"/>
      <c r="T40" s="14"/>
      <c r="U40" s="14"/>
      <c r="V40" s="155" t="s">
        <v>342</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Data!E55</f>
        <v>Over-recovered 17/18 revenue returned - dmmy</v>
      </c>
      <c r="F42" s="173" t="s">
        <v>167</v>
      </c>
      <c r="G42" s="149"/>
      <c r="H42" s="149"/>
      <c r="I42" s="11"/>
      <c r="J42" s="11"/>
      <c r="K42" s="11"/>
      <c r="L42" s="20"/>
      <c r="M42" s="20"/>
      <c r="N42" s="20"/>
      <c r="O42" s="147">
        <f>(0 - Data!$O$55)</f>
        <v>0</v>
      </c>
      <c r="P42" s="147"/>
      <c r="Q42" s="20"/>
      <c r="R42" s="20"/>
      <c r="S42" s="14"/>
      <c r="T42" s="14"/>
      <c r="U42" s="14"/>
      <c r="V42" s="155"/>
    </row>
    <row r="43" spans="1:23" s="2" customFormat="1">
      <c r="A43" s="151"/>
      <c r="B43" s="151"/>
      <c r="C43" s="151"/>
      <c r="D43" s="153" t="s">
        <v>148</v>
      </c>
      <c r="E43" s="149" t="s">
        <v>343</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Data!E59</f>
        <v>Over-recovered 18/19 revenue returned - dmmy</v>
      </c>
      <c r="F44" s="173" t="s">
        <v>167</v>
      </c>
      <c r="G44" s="149"/>
      <c r="H44" s="149"/>
      <c r="I44" s="11"/>
      <c r="J44" s="11"/>
      <c r="K44" s="151"/>
      <c r="L44" s="147"/>
      <c r="M44" s="147"/>
      <c r="N44" s="147"/>
      <c r="O44" s="147"/>
      <c r="P44" s="147">
        <f>(0 - Data!$P$59)</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AllRev.Outturn.Dmmy.Revised+AMP6.FI.Adj.Dmmy+L42+L43+L44</f>
        <v>0</v>
      </c>
      <c r="M46" s="147">
        <f>AllRev.Outturn.Dmmy.Revised+AMP6.FI.Adj.Dmmy+M42+M43+M44</f>
        <v>0</v>
      </c>
      <c r="N46" s="147">
        <f>AllRev.Outturn.Dmmy.Revised+AMP6.FI.Adj.Dmmy+N42+N43+N44</f>
        <v>0</v>
      </c>
      <c r="O46" s="147">
        <f>AllRev.Outturn.Dmmy.Revised+AMP6.FI.Adj.Dmmy+O42+O43+O44</f>
        <v>0</v>
      </c>
      <c r="P46" s="147">
        <f>AllRev.Outturn.Dmmy.Revised+AMP6.FI.Adj.Dmmy+P42+P43+P44</f>
        <v>0</v>
      </c>
      <c r="Q46" s="147"/>
      <c r="R46" s="147"/>
      <c r="S46" s="20"/>
      <c r="T46" s="20"/>
      <c r="U46" s="20"/>
      <c r="V46" s="155" t="s">
        <v>344</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345</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RecRev.Dmmy</f>
        <v>0</v>
      </c>
      <c r="M49" s="20">
        <f>RecRev.Dmmy</f>
        <v>0</v>
      </c>
      <c r="N49" s="20">
        <f>RecRev.Dmmy</f>
        <v>0</v>
      </c>
      <c r="O49" s="20">
        <f>RecRev.Dmmy</f>
        <v>0</v>
      </c>
      <c r="P49" s="20">
        <f>RecRev.Dmmy</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L49-L46</f>
        <v>0</v>
      </c>
      <c r="M51" s="20">
        <f t="shared" ref="M51" si="11">M49-M46</f>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346</v>
      </c>
    </row>
    <row r="53" spans="1:22">
      <c r="A53" s="11"/>
      <c r="B53" s="11"/>
      <c r="C53" s="11"/>
      <c r="D53" s="12"/>
      <c r="E53" s="13"/>
      <c r="F53" s="26"/>
      <c r="K53" s="11"/>
      <c r="L53" s="92"/>
      <c r="M53" s="92"/>
      <c r="N53" s="92"/>
      <c r="O53" s="92"/>
      <c r="P53" s="92"/>
      <c r="Q53" s="20"/>
      <c r="R53" s="20"/>
      <c r="S53" s="20"/>
      <c r="T53" s="20"/>
      <c r="U53" s="20"/>
      <c r="V53" s="155"/>
    </row>
    <row r="54" spans="1:22" ht="13.15">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347</v>
      </c>
      <c r="B57" s="11"/>
      <c r="C57" s="11"/>
      <c r="D57" s="12" t="s">
        <v>148</v>
      </c>
      <c r="E57" s="13" t="s">
        <v>348</v>
      </c>
      <c r="F57" s="24" t="s">
        <v>167</v>
      </c>
      <c r="J57" s="19"/>
      <c r="K57" s="19"/>
      <c r="L57" s="19"/>
      <c r="M57" s="19"/>
      <c r="N57" s="20">
        <f>L56</f>
        <v>0</v>
      </c>
      <c r="O57" s="20">
        <f>M56</f>
        <v>0</v>
      </c>
      <c r="P57" s="20">
        <f>N56</f>
        <v>0</v>
      </c>
      <c r="V57" s="148"/>
    </row>
    <row r="58" spans="1:22" ht="13.15">
      <c r="A58" s="11"/>
      <c r="B58" s="11"/>
      <c r="C58" s="11"/>
      <c r="D58" s="12"/>
      <c r="E58" s="15"/>
      <c r="F58" s="24"/>
      <c r="V58" s="148"/>
    </row>
    <row r="59" spans="1:22" ht="13.15">
      <c r="A59" s="11"/>
      <c r="B59" s="11"/>
      <c r="C59" s="11"/>
      <c r="D59" s="12"/>
      <c r="E59" s="22" t="s">
        <v>275</v>
      </c>
      <c r="F59" s="24"/>
      <c r="V59" s="148"/>
    </row>
    <row r="60" spans="1:22">
      <c r="A60" s="11"/>
      <c r="B60" s="11"/>
      <c r="C60" s="11"/>
      <c r="D60" s="12" t="s">
        <v>135</v>
      </c>
      <c r="E60" s="13" t="s">
        <v>276</v>
      </c>
      <c r="F60" s="24"/>
      <c r="L60" s="92">
        <f>IF(L47=0,0,ABS((L49-(L47-InpOverride!J91))/(L47-InpOverride!J91)))</f>
        <v>0</v>
      </c>
      <c r="M60" s="92">
        <f>IF(M47=0,0,ABS((M49-(M47-InpOverride!K91))/(M47-InpOverride!K91)))</f>
        <v>0</v>
      </c>
      <c r="N60" s="92">
        <f>IF(N47=0,0,ABS((N49-(N47-InpOverride!L91))/(N47-InpOverride!L91)))</f>
        <v>0</v>
      </c>
      <c r="O60" s="92">
        <f>IF(O47=0,0,ABS((O49-(O47-InpOverride!M91))/(O47-InpOverride!M91)))</f>
        <v>0</v>
      </c>
      <c r="P60" s="92">
        <f>IF(P47=0,0,ABS((P49-(P47-InpOverride!N91))/(P47-InpOverride!N91)))</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ht="13.15">
      <c r="A63" s="11"/>
      <c r="B63" s="11"/>
      <c r="C63" s="11"/>
      <c r="D63" s="12"/>
      <c r="E63" s="22"/>
      <c r="F63" s="24"/>
      <c r="V63" s="148"/>
    </row>
    <row r="64" spans="1:22">
      <c r="A64" s="11"/>
      <c r="B64" s="11"/>
      <c r="C64" s="11"/>
      <c r="D64" s="12" t="s">
        <v>148</v>
      </c>
      <c r="E64" s="13" t="s">
        <v>279</v>
      </c>
      <c r="F64" s="24" t="s">
        <v>167</v>
      </c>
      <c r="J64" s="19"/>
      <c r="K64" s="19"/>
      <c r="L64" s="20">
        <f>0-L62*ABS(L49-(L47-InpOverride!J91))</f>
        <v>0</v>
      </c>
      <c r="M64" s="20">
        <f>0-M62*ABS(M49-(M47-InpOverride!K91))</f>
        <v>0</v>
      </c>
      <c r="N64" s="20">
        <f>0-N62*ABS(N49-(N47-InpOverride!L91))</f>
        <v>0</v>
      </c>
      <c r="O64" s="20">
        <f>0-O62*ABS(O49-(O47-InpOverride!M91))</f>
        <v>0</v>
      </c>
      <c r="P64" s="20">
        <f>0-P62*ABS(P49-(P47-InpOverride!N91))</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349</v>
      </c>
      <c r="B67" s="11"/>
      <c r="C67" s="11"/>
      <c r="D67" s="12" t="s">
        <v>148</v>
      </c>
      <c r="E67" s="13" t="s">
        <v>350</v>
      </c>
      <c r="F67" s="24" t="s">
        <v>167</v>
      </c>
      <c r="J67" s="19"/>
      <c r="K67" s="19"/>
      <c r="L67" s="19"/>
      <c r="M67" s="19"/>
      <c r="N67" s="20">
        <f>L66</f>
        <v>0</v>
      </c>
      <c r="O67" s="20">
        <f>M66</f>
        <v>0</v>
      </c>
      <c r="P67" s="20">
        <f>N66</f>
        <v>0</v>
      </c>
      <c r="V67" s="148"/>
    </row>
    <row r="68" spans="1:23">
      <c r="A68" s="11"/>
      <c r="B68" s="11"/>
      <c r="C68" s="11"/>
      <c r="V68" s="148"/>
    </row>
    <row r="69" spans="1:23" ht="13.15">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40</v>
      </c>
      <c r="B72" s="11"/>
      <c r="C72" s="11"/>
      <c r="D72" s="12" t="s">
        <v>148</v>
      </c>
      <c r="E72" s="13" t="s">
        <v>351</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ABS(Perc.Recovered.Dmmy)&gt;Additional.Analysis</f>
        <v>0</v>
      </c>
      <c r="M75" s="93" t="b">
        <f>ABS(Perc.Recovered.Dmmy)&gt;Additional.Analysis</f>
        <v>0</v>
      </c>
      <c r="N75" s="93" t="b">
        <f>ABS(Perc.Recovered.Dmmy)&gt;Additional.Analysis</f>
        <v>0</v>
      </c>
      <c r="O75" s="93" t="b">
        <f>ABS(Perc.Recovered.Dmmy)&gt;Additional.Analysis</f>
        <v>0</v>
      </c>
      <c r="P75" s="93" t="b">
        <f>ABS(Perc.Recovered.Dmmy)&gt;Additional.Analysis</f>
        <v>0</v>
      </c>
    </row>
    <row r="76" spans="1:23">
      <c r="D76" s="17"/>
      <c r="E76" s="13"/>
      <c r="F76" s="26"/>
    </row>
    <row r="77" spans="1:23" s="4" customFormat="1" ht="13.9">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352</v>
      </c>
      <c r="D80" s="12" t="s">
        <v>148</v>
      </c>
      <c r="E80" s="13" t="s">
        <v>353</v>
      </c>
      <c r="F80" s="24" t="s">
        <v>167</v>
      </c>
      <c r="L80" s="19"/>
      <c r="M80" s="19"/>
      <c r="N80" s="19"/>
      <c r="O80" s="19"/>
      <c r="P80" s="191">
        <f>0-O51*(1+Discount.Rate)*Indexation.November.Actual.YearOnYear - P44</f>
        <v>0</v>
      </c>
    </row>
    <row r="81" spans="1:17">
      <c r="A81" t="s">
        <v>354</v>
      </c>
      <c r="D81" s="12" t="s">
        <v>148</v>
      </c>
      <c r="E81" s="13" t="s">
        <v>355</v>
      </c>
      <c r="F81" s="24" t="s">
        <v>167</v>
      </c>
      <c r="L81" s="19"/>
      <c r="M81" s="19"/>
      <c r="N81" s="19"/>
      <c r="O81" s="19"/>
      <c r="P81" s="20">
        <f>O64*Indexation.November.Actual.YearOnYear</f>
        <v>0</v>
      </c>
    </row>
    <row r="82" spans="1:17">
      <c r="A82" t="s">
        <v>356</v>
      </c>
      <c r="D82" s="12" t="s">
        <v>148</v>
      </c>
      <c r="E82" s="13" t="s">
        <v>357</v>
      </c>
      <c r="F82" s="24" t="s">
        <v>167</v>
      </c>
      <c r="L82" s="19"/>
      <c r="M82" s="19"/>
      <c r="N82" s="19"/>
      <c r="O82" s="19"/>
      <c r="P82" s="20">
        <f>SUM(P80:P81)</f>
        <v>0</v>
      </c>
    </row>
    <row r="83" spans="1:17">
      <c r="F83" s="26"/>
    </row>
    <row r="84" spans="1:17">
      <c r="E84" s="24" t="s">
        <v>297</v>
      </c>
      <c r="F84" s="26"/>
    </row>
    <row r="85" spans="1:17">
      <c r="A85" t="s">
        <v>358</v>
      </c>
      <c r="D85" s="12" t="s">
        <v>148</v>
      </c>
      <c r="E85" s="13" t="s">
        <v>359</v>
      </c>
      <c r="F85" s="24" t="s">
        <v>167</v>
      </c>
      <c r="L85" s="19"/>
      <c r="M85" s="19"/>
      <c r="N85" s="19"/>
      <c r="O85" s="19"/>
      <c r="P85" s="20">
        <f>0-P51</f>
        <v>0</v>
      </c>
    </row>
    <row r="86" spans="1:17">
      <c r="A86" t="s">
        <v>360</v>
      </c>
      <c r="D86" s="12" t="s">
        <v>148</v>
      </c>
      <c r="E86" s="13" t="s">
        <v>361</v>
      </c>
      <c r="F86" s="24" t="s">
        <v>167</v>
      </c>
      <c r="L86" s="19"/>
      <c r="M86" s="19"/>
      <c r="N86" s="19"/>
      <c r="O86" s="19"/>
      <c r="P86" s="20">
        <f>P64</f>
        <v>0</v>
      </c>
    </row>
    <row r="87" spans="1:17">
      <c r="A87" t="s">
        <v>362</v>
      </c>
      <c r="D87" s="12" t="s">
        <v>148</v>
      </c>
      <c r="E87" s="13" t="s">
        <v>363</v>
      </c>
      <c r="F87" s="24" t="s">
        <v>167</v>
      </c>
      <c r="L87" s="19"/>
      <c r="M87" s="19"/>
      <c r="N87" s="19"/>
      <c r="O87" s="19"/>
      <c r="P87" s="20">
        <f>SUM(P85:P86)</f>
        <v>0</v>
      </c>
    </row>
    <row r="88" spans="1:17">
      <c r="E88" s="13"/>
      <c r="F88" s="26"/>
    </row>
    <row r="89" spans="1:17">
      <c r="E89" s="24" t="s">
        <v>304</v>
      </c>
      <c r="F89" s="26"/>
    </row>
    <row r="90" spans="1:17">
      <c r="A90" t="s">
        <v>364</v>
      </c>
      <c r="D90" s="12" t="s">
        <v>148</v>
      </c>
      <c r="E90" s="149" t="str">
        <f>E36 &amp; " - dmmy"</f>
        <v>AMP5 RCM adjustment to be applied at PR19 (Outturn price base) - dmmy</v>
      </c>
      <c r="F90" s="24" t="s">
        <v>167</v>
      </c>
      <c r="L90" s="19"/>
      <c r="M90" s="19"/>
      <c r="N90" s="19"/>
      <c r="O90" s="19"/>
      <c r="P90" s="147">
        <f>P36</f>
        <v>0</v>
      </c>
    </row>
    <row r="91" spans="1:17">
      <c r="D91" s="12"/>
      <c r="E91" s="149"/>
      <c r="F91" s="24"/>
      <c r="P91" s="147"/>
    </row>
    <row r="92" spans="1:17">
      <c r="D92" s="12"/>
      <c r="E92" s="24" t="s">
        <v>543</v>
      </c>
      <c r="F92" s="24"/>
      <c r="P92" s="147"/>
    </row>
    <row r="93" spans="1:17">
      <c r="A93" t="s">
        <v>354</v>
      </c>
      <c r="D93" s="12" t="s">
        <v>148</v>
      </c>
      <c r="E93" s="149" t="s">
        <v>541</v>
      </c>
      <c r="F93" s="24" t="s">
        <v>167</v>
      </c>
      <c r="L93" s="19"/>
      <c r="M93" s="19"/>
      <c r="N93" s="19"/>
      <c r="O93" s="19"/>
      <c r="P93" s="147">
        <f>Data!$P$72</f>
        <v>0</v>
      </c>
    </row>
    <row r="94" spans="1:17">
      <c r="E94" s="13"/>
      <c r="F94" s="26"/>
      <c r="P94" s="148"/>
    </row>
    <row r="95" spans="1:17" ht="13.15">
      <c r="A95" t="s">
        <v>43</v>
      </c>
      <c r="D95" s="12" t="s">
        <v>148</v>
      </c>
      <c r="E95" s="22" t="s">
        <v>365</v>
      </c>
      <c r="F95" s="24" t="s">
        <v>167</v>
      </c>
      <c r="L95" s="19"/>
      <c r="M95" s="19"/>
      <c r="N95" s="19"/>
      <c r="O95" s="19"/>
      <c r="P95" s="147">
        <f>SUM(P82,P87,P90,P93)</f>
        <v>0</v>
      </c>
      <c r="Q95" s="155" t="s">
        <v>366</v>
      </c>
    </row>
    <row r="96" spans="1:17" ht="13.1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1" priority="2" operator="equal">
      <formula>TRUE</formula>
    </cfRule>
  </conditionalFormatting>
  <conditionalFormatting sqref="L61:P61">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73046875" style="2" customWidth="1"/>
    <col min="4" max="4" width="9.73046875" style="2" customWidth="1"/>
    <col min="5" max="5" width="49.265625" style="2" customWidth="1"/>
    <col min="6" max="6" width="15.86328125" style="24" customWidth="1"/>
    <col min="7" max="8" width="2.73046875" style="2" customWidth="1"/>
    <col min="9" max="21" width="9.73046875" style="2" customWidth="1"/>
    <col min="22" max="22" width="15.86328125" style="2" customWidth="1"/>
    <col min="23" max="16384" width="9.1328125" style="2" hidden="1"/>
  </cols>
  <sheetData>
    <row r="1" spans="1:24" ht="32.25">
      <c r="A1" s="122"/>
      <c r="B1" s="122"/>
      <c r="C1" s="122"/>
      <c r="D1" s="102" t="s">
        <v>367</v>
      </c>
      <c r="E1" s="102"/>
      <c r="F1" s="123"/>
      <c r="G1" s="122"/>
      <c r="H1" s="122"/>
      <c r="I1" s="122"/>
      <c r="J1" s="122"/>
      <c r="K1" s="122"/>
      <c r="L1" s="122"/>
      <c r="M1" s="122"/>
      <c r="N1" s="122"/>
      <c r="O1" s="122"/>
      <c r="P1" s="122"/>
      <c r="Q1" s="122"/>
      <c r="R1" s="122"/>
      <c r="S1" s="122"/>
      <c r="T1" s="122"/>
      <c r="U1" s="122"/>
      <c r="V1" s="122"/>
      <c r="W1" s="11"/>
      <c r="X1" s="11"/>
    </row>
    <row r="2" spans="1:24" ht="13.9">
      <c r="A2" s="1"/>
      <c r="B2" s="1"/>
      <c r="C2" s="1"/>
      <c r="D2" s="1"/>
      <c r="E2" s="1"/>
      <c r="G2" s="11"/>
      <c r="H2" s="1"/>
      <c r="I2" s="1"/>
      <c r="J2" s="1"/>
      <c r="K2" s="1"/>
      <c r="L2" s="1"/>
      <c r="M2" s="11"/>
      <c r="N2" s="11"/>
      <c r="O2" s="1"/>
      <c r="P2" s="1"/>
      <c r="Q2" s="1"/>
      <c r="R2" s="1"/>
      <c r="S2" s="1"/>
      <c r="T2" s="1"/>
      <c r="U2" s="1"/>
      <c r="V2" s="11"/>
      <c r="W2" s="11"/>
      <c r="X2" s="11"/>
    </row>
    <row r="3" spans="1:24" ht="13.1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124</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3.1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3.9">
      <c r="A8" s="89"/>
      <c r="B8" s="106"/>
      <c r="C8" s="106"/>
      <c r="D8" s="110"/>
      <c r="E8" s="108" t="s">
        <v>368</v>
      </c>
      <c r="F8" s="109"/>
      <c r="G8" s="107"/>
      <c r="H8" s="107"/>
      <c r="I8" s="107"/>
      <c r="J8" s="107"/>
      <c r="K8" s="107"/>
      <c r="L8" s="121"/>
      <c r="M8" s="121"/>
      <c r="N8" s="121"/>
      <c r="O8" s="121"/>
      <c r="P8" s="121"/>
      <c r="Q8" s="121"/>
      <c r="R8" s="121"/>
      <c r="S8" s="121"/>
      <c r="T8" s="121"/>
      <c r="U8" s="121"/>
      <c r="V8" s="107"/>
      <c r="W8" s="107"/>
      <c r="X8" s="107"/>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3.15">
      <c r="A10" s="11"/>
      <c r="B10" s="11"/>
      <c r="C10" s="11"/>
      <c r="D10" s="12" t="s">
        <v>148</v>
      </c>
      <c r="E10" s="22" t="s">
        <v>369</v>
      </c>
      <c r="F10" s="24" t="s">
        <v>167</v>
      </c>
      <c r="G10" s="11"/>
      <c r="H10" s="11"/>
      <c r="I10" s="11"/>
      <c r="J10" s="11"/>
      <c r="K10" s="11"/>
      <c r="L10" s="19"/>
      <c r="M10" s="19"/>
      <c r="N10" s="19"/>
      <c r="O10" s="19"/>
      <c r="P10" s="20">
        <f>WRFIM.Water</f>
        <v>-13.487292848708737</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3.15">
      <c r="A12" s="11"/>
      <c r="B12" s="11"/>
      <c r="C12" s="11"/>
      <c r="D12" s="12" t="s">
        <v>148</v>
      </c>
      <c r="E12" s="22" t="s">
        <v>370</v>
      </c>
      <c r="F12" s="24" t="s">
        <v>167</v>
      </c>
      <c r="G12" s="11"/>
      <c r="H12" s="11"/>
      <c r="I12" s="11"/>
      <c r="J12" s="11"/>
      <c r="K12" s="11"/>
      <c r="L12" s="19"/>
      <c r="M12" s="19"/>
      <c r="N12" s="19"/>
      <c r="O12" s="19"/>
      <c r="P12" s="20">
        <f>WRFIM.Waste</f>
        <v>-11.785462724271945</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3.15">
      <c r="A14" s="11"/>
      <c r="B14" s="11"/>
      <c r="C14" s="11"/>
      <c r="D14" s="12" t="s">
        <v>148</v>
      </c>
      <c r="E14" s="176" t="s">
        <v>371</v>
      </c>
      <c r="F14" s="24" t="s">
        <v>167</v>
      </c>
      <c r="G14" s="11"/>
      <c r="H14" s="11"/>
      <c r="I14" s="11"/>
      <c r="J14" s="11"/>
      <c r="K14" s="11"/>
      <c r="L14" s="19"/>
      <c r="M14" s="19"/>
      <c r="N14" s="19"/>
      <c r="O14" s="19"/>
      <c r="P14" s="147">
        <f>'WRFIM - Dmmy'!WRFIM.Dmmy</f>
        <v>0</v>
      </c>
      <c r="Q14" s="11"/>
      <c r="R14" s="11"/>
      <c r="S14" s="11"/>
      <c r="T14" s="11"/>
      <c r="U14" s="11"/>
      <c r="V14" s="11"/>
      <c r="W14" s="11"/>
      <c r="X14" s="11"/>
    </row>
    <row r="15" spans="1:24" ht="13.1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200</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8" fitToHeight="0" orientation="landscape" r:id="rId1"/>
  <headerFooter>
    <oddHeader>&amp;L&amp;F&amp;CSheet: &amp;A&amp;ROFFICIAL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3" width="2.73046875" style="2" customWidth="1"/>
    <col min="4" max="4" width="9.73046875" style="2" customWidth="1"/>
    <col min="5" max="5" width="18.265625" style="2" customWidth="1"/>
    <col min="6" max="8" width="2.73046875" style="2" customWidth="1"/>
    <col min="9" max="15" width="10" style="2" customWidth="1"/>
    <col min="16" max="18" width="10.3984375" style="2" customWidth="1"/>
    <col min="19" max="21" width="10.86328125" style="2" customWidth="1"/>
    <col min="22" max="22" width="15.86328125" style="2" customWidth="1"/>
    <col min="23" max="24" width="0" style="2" hidden="1" customWidth="1"/>
    <col min="25" max="16384" width="9.1328125" style="2" hidden="1"/>
  </cols>
  <sheetData>
    <row r="1" spans="1:22" ht="32.25">
      <c r="A1" s="122"/>
      <c r="B1" s="122"/>
      <c r="C1" s="122"/>
      <c r="D1" s="102" t="s">
        <v>372</v>
      </c>
      <c r="E1" s="102"/>
      <c r="F1" s="122"/>
      <c r="G1" s="122"/>
      <c r="H1" s="122"/>
      <c r="I1" s="122"/>
      <c r="J1" s="122"/>
      <c r="K1" s="122"/>
      <c r="L1" s="122"/>
      <c r="M1" s="122"/>
      <c r="N1" s="122"/>
      <c r="O1" s="122"/>
      <c r="P1" s="122"/>
      <c r="Q1" s="122"/>
      <c r="R1" s="122"/>
      <c r="S1" s="122"/>
      <c r="T1" s="122"/>
      <c r="U1" s="122"/>
      <c r="V1" s="122"/>
    </row>
    <row r="2" spans="1:22" ht="13.9">
      <c r="A2" s="1"/>
      <c r="B2" s="1"/>
      <c r="C2" s="1"/>
      <c r="D2" s="1"/>
      <c r="E2" s="1"/>
      <c r="F2" s="11"/>
      <c r="G2" s="11"/>
      <c r="H2" s="1"/>
      <c r="I2" s="1"/>
      <c r="J2" s="1"/>
      <c r="K2" s="1"/>
      <c r="L2" s="1"/>
      <c r="M2" s="11"/>
      <c r="N2" s="11"/>
      <c r="O2" s="1"/>
      <c r="P2" s="1"/>
      <c r="Q2" s="1"/>
      <c r="R2" s="1"/>
      <c r="S2" s="1"/>
      <c r="T2" s="1"/>
      <c r="U2" s="1"/>
      <c r="V2" s="11"/>
    </row>
    <row r="3" spans="1:22" ht="13.15">
      <c r="A3" s="11"/>
      <c r="B3" s="11"/>
      <c r="C3" s="11"/>
      <c r="D3" s="11"/>
      <c r="E3" s="11" t="s">
        <v>123</v>
      </c>
      <c r="F3" s="11"/>
      <c r="G3" s="11"/>
      <c r="H3" s="11"/>
      <c r="I3" s="104" t="s">
        <v>6</v>
      </c>
      <c r="J3" s="104" t="s">
        <v>7</v>
      </c>
      <c r="K3" s="104" t="s">
        <v>8</v>
      </c>
      <c r="L3" s="105" t="s">
        <v>9</v>
      </c>
      <c r="M3" s="105" t="s">
        <v>10</v>
      </c>
      <c r="N3" s="105" t="s">
        <v>11</v>
      </c>
      <c r="O3" s="105" t="s">
        <v>12</v>
      </c>
      <c r="P3" s="105" t="s">
        <v>13</v>
      </c>
      <c r="Q3" s="104" t="s">
        <v>373</v>
      </c>
      <c r="R3" s="104" t="s">
        <v>374</v>
      </c>
      <c r="S3" s="104" t="s">
        <v>375</v>
      </c>
      <c r="T3" s="104" t="s">
        <v>376</v>
      </c>
      <c r="U3" s="104" t="s">
        <v>377</v>
      </c>
      <c r="V3" s="8" t="s">
        <v>378</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124</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379</v>
      </c>
    </row>
    <row r="6" spans="1:22" ht="13.15">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1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200</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9"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80" zoomScaleNormal="80" workbookViewId="0">
      <pane xSplit="5" ySplit="2" topLeftCell="F3" activePane="bottomRight" state="frozen"/>
      <selection pane="topRight"/>
      <selection pane="bottomLeft"/>
      <selection pane="bottomRight"/>
    </sheetView>
  </sheetViews>
  <sheetFormatPr defaultColWidth="9.73046875" defaultRowHeight="12.75"/>
  <cols>
    <col min="1" max="1" width="8.3984375" bestFit="1" customWidth="1"/>
    <col min="2" max="2" width="20.265625" bestFit="1" customWidth="1"/>
    <col min="3" max="3" width="96.73046875" bestFit="1" customWidth="1"/>
    <col min="4" max="4" width="7.73046875" bestFit="1" customWidth="1"/>
    <col min="5" max="5" width="17.73046875" bestFit="1" customWidth="1"/>
    <col min="6" max="15" width="8.3984375" bestFit="1" customWidth="1"/>
    <col min="16" max="16" width="11.73046875" bestFit="1" customWidth="1"/>
  </cols>
  <sheetData>
    <row r="1" spans="1:16" ht="13.15" thickBot="1"/>
    <row r="2" spans="1:16" ht="40.9" thickBot="1">
      <c r="A2" t="s">
        <v>0</v>
      </c>
      <c r="B2" t="s">
        <v>1</v>
      </c>
      <c r="C2" t="s">
        <v>2</v>
      </c>
      <c r="D2" t="s">
        <v>3</v>
      </c>
      <c r="E2" t="s">
        <v>4</v>
      </c>
      <c r="F2" t="s">
        <v>5</v>
      </c>
      <c r="G2" t="s">
        <v>6</v>
      </c>
      <c r="H2" t="s">
        <v>7</v>
      </c>
      <c r="I2" t="s">
        <v>8</v>
      </c>
      <c r="J2" t="s">
        <v>9</v>
      </c>
      <c r="K2" t="s">
        <v>10</v>
      </c>
      <c r="L2" t="s">
        <v>11</v>
      </c>
      <c r="M2" t="s">
        <v>12</v>
      </c>
      <c r="N2" t="s">
        <v>13</v>
      </c>
      <c r="O2" t="s">
        <v>14</v>
      </c>
      <c r="P2" s="187" t="s">
        <v>548</v>
      </c>
    </row>
    <row r="4" spans="1:16">
      <c r="A4" t="str">
        <f>F_Inputs!A4</f>
        <v>WSH</v>
      </c>
      <c r="B4" t="s">
        <v>426</v>
      </c>
      <c r="C4" t="s">
        <v>427</v>
      </c>
      <c r="D4" t="s">
        <v>15</v>
      </c>
      <c r="E4" t="s">
        <v>16</v>
      </c>
      <c r="F4" s="129"/>
      <c r="G4" s="129"/>
      <c r="H4" s="129"/>
      <c r="I4" s="129"/>
      <c r="J4" s="129"/>
      <c r="K4" s="129"/>
      <c r="L4" s="129"/>
      <c r="M4" s="129"/>
      <c r="N4" s="129"/>
      <c r="O4" s="168"/>
    </row>
    <row r="5" spans="1:16">
      <c r="A5" t="str">
        <f>F_Inputs!A5</f>
        <v>WSH</v>
      </c>
      <c r="B5" t="s">
        <v>17</v>
      </c>
      <c r="C5" t="s">
        <v>428</v>
      </c>
      <c r="D5" t="s">
        <v>18</v>
      </c>
      <c r="E5" t="s">
        <v>16</v>
      </c>
      <c r="F5" s="129"/>
      <c r="G5" s="129"/>
      <c r="H5" s="129"/>
      <c r="I5" s="129"/>
      <c r="J5" s="129"/>
      <c r="K5" s="129"/>
      <c r="L5" s="129"/>
      <c r="M5" s="129"/>
      <c r="N5" s="129"/>
      <c r="O5" s="168"/>
    </row>
    <row r="6" spans="1:16">
      <c r="A6" t="str">
        <f>F_Inputs!A6</f>
        <v>WSH</v>
      </c>
      <c r="B6" t="s">
        <v>19</v>
      </c>
      <c r="C6" t="s">
        <v>429</v>
      </c>
      <c r="D6" t="s">
        <v>20</v>
      </c>
      <c r="E6" t="s">
        <v>16</v>
      </c>
      <c r="F6" s="130"/>
      <c r="G6" s="130"/>
      <c r="H6" s="130"/>
      <c r="I6" s="130"/>
      <c r="J6" s="130"/>
      <c r="K6" s="130"/>
      <c r="L6" s="130"/>
      <c r="M6" s="130"/>
      <c r="N6" s="130"/>
      <c r="O6" s="169"/>
    </row>
    <row r="7" spans="1:16">
      <c r="A7" t="str">
        <f>F_Inputs!A7</f>
        <v>WSH</v>
      </c>
      <c r="B7" t="s">
        <v>21</v>
      </c>
      <c r="C7" t="s">
        <v>430</v>
      </c>
      <c r="D7" t="s">
        <v>20</v>
      </c>
      <c r="E7" t="s">
        <v>16</v>
      </c>
      <c r="F7" s="130"/>
      <c r="G7" s="130"/>
      <c r="H7" s="130"/>
      <c r="I7" s="130"/>
      <c r="J7" s="130"/>
      <c r="K7" s="130"/>
      <c r="L7" s="130"/>
      <c r="M7" s="130"/>
      <c r="N7" s="130"/>
      <c r="O7" s="169"/>
    </row>
    <row r="8" spans="1:16">
      <c r="A8" t="str">
        <f>F_Inputs!A8</f>
        <v>WSH</v>
      </c>
      <c r="B8" t="s">
        <v>22</v>
      </c>
      <c r="C8" t="s">
        <v>431</v>
      </c>
      <c r="D8" t="s">
        <v>20</v>
      </c>
      <c r="E8" t="s">
        <v>16</v>
      </c>
      <c r="F8" s="130"/>
      <c r="G8" s="130"/>
      <c r="H8" s="130"/>
      <c r="I8" s="130"/>
      <c r="J8" s="130"/>
      <c r="K8" s="130"/>
      <c r="L8" s="130"/>
      <c r="M8" s="130"/>
      <c r="N8" s="130"/>
      <c r="O8" s="169"/>
    </row>
    <row r="9" spans="1:16">
      <c r="A9" t="str">
        <f>F_Inputs!A9</f>
        <v>WSH</v>
      </c>
      <c r="B9" t="s">
        <v>23</v>
      </c>
      <c r="C9" t="s">
        <v>432</v>
      </c>
      <c r="D9" t="s">
        <v>20</v>
      </c>
      <c r="E9" t="s">
        <v>16</v>
      </c>
      <c r="F9" s="130"/>
      <c r="G9" s="130"/>
      <c r="H9" s="130"/>
      <c r="I9" s="130"/>
      <c r="J9" s="130"/>
      <c r="K9" s="130"/>
      <c r="L9" s="130"/>
      <c r="M9" s="130"/>
      <c r="N9" s="130"/>
      <c r="O9" s="169"/>
    </row>
    <row r="10" spans="1:16">
      <c r="A10" t="str">
        <f>F_Inputs!A10</f>
        <v>WSH</v>
      </c>
      <c r="B10" t="s">
        <v>433</v>
      </c>
      <c r="C10" t="s">
        <v>432</v>
      </c>
      <c r="D10" t="s">
        <v>20</v>
      </c>
      <c r="E10" t="s">
        <v>16</v>
      </c>
      <c r="F10" s="130"/>
      <c r="G10" s="130"/>
      <c r="H10" s="130"/>
      <c r="I10" s="130"/>
      <c r="J10" s="130"/>
      <c r="K10" s="130"/>
      <c r="L10" s="130"/>
      <c r="M10" s="130"/>
      <c r="N10" s="130"/>
      <c r="O10" s="169"/>
    </row>
    <row r="11" spans="1:16">
      <c r="A11" t="str">
        <f>F_Inputs!A11</f>
        <v>WSH</v>
      </c>
      <c r="B11" t="s">
        <v>434</v>
      </c>
      <c r="C11" t="s">
        <v>432</v>
      </c>
      <c r="D11" t="s">
        <v>20</v>
      </c>
      <c r="E11" t="s">
        <v>16</v>
      </c>
      <c r="F11" s="130"/>
      <c r="G11" s="130"/>
      <c r="H11" s="130"/>
      <c r="I11" s="130"/>
      <c r="J11" s="130"/>
      <c r="K11" s="130"/>
      <c r="L11" s="130"/>
      <c r="M11" s="130"/>
      <c r="N11" s="130"/>
      <c r="O11" s="169"/>
    </row>
    <row r="12" spans="1:16">
      <c r="A12" t="str">
        <f>F_Inputs!A12</f>
        <v>WSH</v>
      </c>
      <c r="B12" t="s">
        <v>24</v>
      </c>
      <c r="C12" t="s">
        <v>435</v>
      </c>
      <c r="D12" t="s">
        <v>20</v>
      </c>
      <c r="E12" t="s">
        <v>16</v>
      </c>
      <c r="F12" s="130"/>
      <c r="G12" s="130"/>
      <c r="H12" s="130"/>
      <c r="I12" s="130"/>
      <c r="J12" s="130"/>
      <c r="K12" s="130"/>
      <c r="L12" s="130"/>
      <c r="M12" s="130"/>
      <c r="N12" s="130"/>
      <c r="O12" s="169"/>
    </row>
    <row r="13" spans="1:16">
      <c r="A13" t="str">
        <f>F_Inputs!A13</f>
        <v>WSH</v>
      </c>
      <c r="B13" t="s">
        <v>25</v>
      </c>
      <c r="C13" t="s">
        <v>436</v>
      </c>
      <c r="D13" t="s">
        <v>26</v>
      </c>
      <c r="E13" t="s">
        <v>16</v>
      </c>
      <c r="F13" s="131"/>
      <c r="G13" s="131"/>
      <c r="H13" s="131"/>
      <c r="I13" s="170"/>
      <c r="J13" s="131"/>
      <c r="K13" s="131"/>
      <c r="L13" s="131"/>
      <c r="M13" s="131"/>
      <c r="N13" s="131"/>
      <c r="O13" s="131"/>
    </row>
    <row r="14" spans="1:16">
      <c r="A14" t="str">
        <f>F_Inputs!A14</f>
        <v>WSH</v>
      </c>
      <c r="B14" t="s">
        <v>27</v>
      </c>
      <c r="C14" t="s">
        <v>437</v>
      </c>
      <c r="D14" t="s">
        <v>26</v>
      </c>
      <c r="E14" t="s">
        <v>16</v>
      </c>
      <c r="F14" s="131"/>
      <c r="G14" s="131"/>
      <c r="H14" s="131"/>
      <c r="I14" s="170"/>
      <c r="J14" s="131"/>
      <c r="K14" s="131"/>
      <c r="L14" s="131"/>
      <c r="M14" s="131"/>
      <c r="N14" s="131"/>
      <c r="O14" s="131"/>
    </row>
    <row r="15" spans="1:16">
      <c r="A15" t="str">
        <f>F_Inputs!A15</f>
        <v>WSH</v>
      </c>
      <c r="B15" t="s">
        <v>28</v>
      </c>
      <c r="C15" t="s">
        <v>437</v>
      </c>
      <c r="D15" t="s">
        <v>26</v>
      </c>
      <c r="E15" t="s">
        <v>16</v>
      </c>
      <c r="F15" s="131"/>
      <c r="G15" s="131"/>
      <c r="H15" s="131"/>
      <c r="I15" s="170"/>
      <c r="J15" s="131"/>
      <c r="K15" s="131"/>
      <c r="L15" s="131"/>
      <c r="M15" s="131"/>
      <c r="N15" s="131"/>
      <c r="O15" s="131"/>
    </row>
    <row r="16" spans="1:16">
      <c r="A16" t="str">
        <f>F_Inputs!A16</f>
        <v>WSH</v>
      </c>
      <c r="B16" t="s">
        <v>29</v>
      </c>
      <c r="C16" t="s">
        <v>438</v>
      </c>
      <c r="D16" t="s">
        <v>439</v>
      </c>
      <c r="E16" t="s">
        <v>16</v>
      </c>
      <c r="F16" s="132"/>
      <c r="G16" s="132"/>
      <c r="H16" s="132"/>
      <c r="I16" s="132"/>
      <c r="J16" s="171"/>
      <c r="K16" s="171"/>
      <c r="L16" s="171"/>
      <c r="M16" s="171"/>
      <c r="N16" s="171"/>
      <c r="O16" s="132"/>
    </row>
    <row r="17" spans="1:15">
      <c r="A17" t="str">
        <f>F_Inputs!A17</f>
        <v>WSH</v>
      </c>
      <c r="B17" t="s">
        <v>30</v>
      </c>
      <c r="C17" t="s">
        <v>440</v>
      </c>
      <c r="D17" t="s">
        <v>439</v>
      </c>
      <c r="E17" t="s">
        <v>16</v>
      </c>
      <c r="F17" s="132"/>
      <c r="G17" s="132"/>
      <c r="H17" s="132"/>
      <c r="I17" s="132"/>
      <c r="J17" s="171"/>
      <c r="K17" s="171"/>
      <c r="L17" s="171"/>
      <c r="M17" s="171"/>
      <c r="N17" s="171"/>
      <c r="O17" s="132"/>
    </row>
    <row r="18" spans="1:15">
      <c r="A18" t="str">
        <f>F_Inputs!A18</f>
        <v>WSH</v>
      </c>
      <c r="B18" t="s">
        <v>31</v>
      </c>
      <c r="C18" t="s">
        <v>440</v>
      </c>
      <c r="D18" t="s">
        <v>439</v>
      </c>
      <c r="E18" t="s">
        <v>16</v>
      </c>
      <c r="F18" s="132"/>
      <c r="G18" s="132"/>
      <c r="H18" s="132"/>
      <c r="I18" s="132"/>
      <c r="J18" s="171"/>
      <c r="K18" s="171"/>
      <c r="L18" s="171"/>
      <c r="M18" s="171"/>
      <c r="N18" s="171"/>
      <c r="O18" s="132"/>
    </row>
    <row r="19" spans="1:15">
      <c r="A19" t="str">
        <f>F_Inputs!A19</f>
        <v>WSH</v>
      </c>
      <c r="B19" t="s">
        <v>441</v>
      </c>
      <c r="C19" t="s">
        <v>442</v>
      </c>
      <c r="D19" t="s">
        <v>26</v>
      </c>
      <c r="E19" t="s">
        <v>16</v>
      </c>
      <c r="F19" s="131"/>
      <c r="G19" s="131"/>
      <c r="H19" s="131"/>
      <c r="I19" s="170"/>
      <c r="J19" s="170"/>
      <c r="K19" s="170"/>
      <c r="L19" s="170"/>
      <c r="M19" s="170"/>
      <c r="N19" s="170"/>
      <c r="O19" s="131"/>
    </row>
    <row r="20" spans="1:15">
      <c r="A20" t="str">
        <f>F_Inputs!A20</f>
        <v>WSH</v>
      </c>
      <c r="B20" t="s">
        <v>443</v>
      </c>
      <c r="C20" t="s">
        <v>444</v>
      </c>
      <c r="D20" t="s">
        <v>26</v>
      </c>
      <c r="E20" t="s">
        <v>16</v>
      </c>
      <c r="F20" s="131"/>
      <c r="G20" s="131"/>
      <c r="H20" s="131"/>
      <c r="I20" s="170"/>
      <c r="J20" s="170"/>
      <c r="K20" s="170"/>
      <c r="L20" s="170"/>
      <c r="M20" s="170"/>
      <c r="N20" s="170"/>
      <c r="O20" s="131"/>
    </row>
    <row r="21" spans="1:15">
      <c r="A21" t="str">
        <f>F_Inputs!A21</f>
        <v>WSH</v>
      </c>
      <c r="B21" t="s">
        <v>445</v>
      </c>
      <c r="C21" t="s">
        <v>444</v>
      </c>
      <c r="D21" t="s">
        <v>26</v>
      </c>
      <c r="E21" t="s">
        <v>16</v>
      </c>
      <c r="F21" s="131"/>
      <c r="G21" s="131"/>
      <c r="H21" s="131"/>
      <c r="I21" s="170"/>
      <c r="J21" s="170"/>
      <c r="K21" s="170"/>
      <c r="L21" s="170"/>
      <c r="M21" s="170"/>
      <c r="N21" s="170"/>
      <c r="O21" s="131"/>
    </row>
    <row r="22" spans="1:15">
      <c r="A22" t="str">
        <f>F_Inputs!A22</f>
        <v>WSH</v>
      </c>
      <c r="B22" t="s">
        <v>32</v>
      </c>
      <c r="C22" t="s">
        <v>446</v>
      </c>
      <c r="D22" t="s">
        <v>26</v>
      </c>
      <c r="E22" t="s">
        <v>16</v>
      </c>
      <c r="F22" s="131"/>
      <c r="G22" s="131"/>
      <c r="H22" s="131"/>
      <c r="I22" s="170"/>
      <c r="J22" s="131"/>
      <c r="K22" s="131"/>
      <c r="L22" s="131"/>
      <c r="M22" s="131"/>
      <c r="N22" s="131"/>
      <c r="O22" s="131"/>
    </row>
    <row r="23" spans="1:15">
      <c r="A23" t="str">
        <f>F_Inputs!A23</f>
        <v>WSH</v>
      </c>
      <c r="B23" t="s">
        <v>33</v>
      </c>
      <c r="C23" t="s">
        <v>447</v>
      </c>
      <c r="D23" t="s">
        <v>26</v>
      </c>
      <c r="E23" t="s">
        <v>16</v>
      </c>
      <c r="F23" s="131"/>
      <c r="G23" s="131"/>
      <c r="H23" s="131"/>
      <c r="I23" s="170"/>
      <c r="J23" s="131"/>
      <c r="K23" s="131"/>
      <c r="L23" s="131"/>
      <c r="M23" s="131"/>
      <c r="N23" s="131"/>
      <c r="O23" s="131"/>
    </row>
    <row r="24" spans="1:15">
      <c r="A24" t="str">
        <f>F_Inputs!A24</f>
        <v>WSH</v>
      </c>
      <c r="B24" t="s">
        <v>34</v>
      </c>
      <c r="C24" t="s">
        <v>448</v>
      </c>
      <c r="D24" t="s">
        <v>20</v>
      </c>
      <c r="E24" t="s">
        <v>16</v>
      </c>
      <c r="F24" s="130"/>
      <c r="G24" s="130"/>
      <c r="H24" s="130"/>
      <c r="I24" s="130"/>
      <c r="J24" s="130"/>
      <c r="K24" s="130"/>
      <c r="L24" s="169"/>
      <c r="M24" s="169"/>
      <c r="N24" s="169"/>
      <c r="O24" s="130"/>
    </row>
    <row r="25" spans="1:15">
      <c r="A25" t="str">
        <f>F_Inputs!A25</f>
        <v>WSH</v>
      </c>
      <c r="B25" t="s">
        <v>35</v>
      </c>
      <c r="C25" t="s">
        <v>449</v>
      </c>
      <c r="D25" t="s">
        <v>20</v>
      </c>
      <c r="E25" t="s">
        <v>16</v>
      </c>
      <c r="F25" s="130"/>
      <c r="G25" s="130"/>
      <c r="H25" s="130"/>
      <c r="I25" s="130"/>
      <c r="J25" s="130"/>
      <c r="K25" s="130"/>
      <c r="L25" s="169"/>
      <c r="M25" s="169"/>
      <c r="N25" s="169"/>
      <c r="O25" s="130"/>
    </row>
    <row r="26" spans="1:15">
      <c r="A26" t="str">
        <f>F_Inputs!A26</f>
        <v>WSH</v>
      </c>
      <c r="B26" t="s">
        <v>450</v>
      </c>
      <c r="C26" t="s">
        <v>451</v>
      </c>
      <c r="D26" t="s">
        <v>26</v>
      </c>
      <c r="E26" t="s">
        <v>16</v>
      </c>
      <c r="F26" s="131"/>
      <c r="G26" s="131"/>
      <c r="H26" s="131"/>
      <c r="I26" s="131"/>
      <c r="J26" s="170"/>
      <c r="K26" s="170"/>
      <c r="L26" s="170"/>
      <c r="M26" s="170"/>
      <c r="N26" s="170"/>
      <c r="O26" s="131"/>
    </row>
    <row r="27" spans="1:15">
      <c r="A27" t="str">
        <f>F_Inputs!A27</f>
        <v>WSH</v>
      </c>
      <c r="B27" t="s">
        <v>452</v>
      </c>
      <c r="C27" t="s">
        <v>453</v>
      </c>
      <c r="D27" t="s">
        <v>26</v>
      </c>
      <c r="E27" t="s">
        <v>16</v>
      </c>
      <c r="F27" s="131"/>
      <c r="G27" s="131"/>
      <c r="H27" s="131"/>
      <c r="I27" s="131"/>
      <c r="J27" s="170"/>
      <c r="K27" s="170"/>
      <c r="L27" s="170"/>
      <c r="M27" s="170"/>
      <c r="N27" s="170"/>
      <c r="O27" s="131"/>
    </row>
    <row r="28" spans="1:15">
      <c r="A28" t="str">
        <f>F_Inputs!A28</f>
        <v>WSH</v>
      </c>
      <c r="B28" t="s">
        <v>454</v>
      </c>
      <c r="C28" t="s">
        <v>455</v>
      </c>
      <c r="D28" t="s">
        <v>26</v>
      </c>
      <c r="E28" t="s">
        <v>16</v>
      </c>
      <c r="F28" s="131"/>
      <c r="G28" s="131"/>
      <c r="H28" s="131"/>
      <c r="I28" s="131"/>
      <c r="J28" s="170"/>
      <c r="K28" s="170"/>
      <c r="L28" s="170"/>
      <c r="M28" s="170"/>
      <c r="N28" s="170"/>
      <c r="O28" s="131"/>
    </row>
    <row r="29" spans="1:15">
      <c r="A29" t="str">
        <f>F_Inputs!A29</f>
        <v>WSH</v>
      </c>
      <c r="B29" t="s">
        <v>456</v>
      </c>
      <c r="C29" t="s">
        <v>457</v>
      </c>
      <c r="D29" t="s">
        <v>26</v>
      </c>
      <c r="E29" t="s">
        <v>16</v>
      </c>
      <c r="F29" s="131"/>
      <c r="G29" s="131"/>
      <c r="H29" s="131"/>
      <c r="I29" s="131"/>
      <c r="J29" s="170"/>
      <c r="K29" s="170"/>
      <c r="L29" s="170"/>
      <c r="M29" s="170"/>
      <c r="N29" s="170"/>
      <c r="O29" s="131"/>
    </row>
    <row r="30" spans="1:15">
      <c r="A30" t="str">
        <f>F_Inputs!A30</f>
        <v>WSH</v>
      </c>
      <c r="B30" t="s">
        <v>458</v>
      </c>
      <c r="C30" t="s">
        <v>459</v>
      </c>
      <c r="D30" t="s">
        <v>26</v>
      </c>
      <c r="E30" t="s">
        <v>16</v>
      </c>
      <c r="F30" s="131"/>
      <c r="G30" s="131"/>
      <c r="H30" s="131"/>
      <c r="I30" s="131"/>
      <c r="J30" s="170"/>
      <c r="K30" s="170"/>
      <c r="L30" s="170"/>
      <c r="M30" s="170"/>
      <c r="N30" s="170"/>
      <c r="O30" s="131"/>
    </row>
    <row r="31" spans="1:15">
      <c r="A31" t="str">
        <f>F_Inputs!A31</f>
        <v>WSH</v>
      </c>
      <c r="B31" t="s">
        <v>460</v>
      </c>
      <c r="C31" t="s">
        <v>461</v>
      </c>
      <c r="D31" t="s">
        <v>26</v>
      </c>
      <c r="E31" t="s">
        <v>16</v>
      </c>
      <c r="F31" s="131"/>
      <c r="G31" s="131"/>
      <c r="H31" s="131"/>
      <c r="I31" s="131"/>
      <c r="J31" s="170"/>
      <c r="K31" s="170"/>
      <c r="L31" s="170"/>
      <c r="M31" s="170"/>
      <c r="N31" s="170"/>
      <c r="O31" s="131"/>
    </row>
    <row r="32" spans="1:15">
      <c r="A32" t="str">
        <f>F_Inputs!A32</f>
        <v>WSH</v>
      </c>
      <c r="B32" t="s">
        <v>462</v>
      </c>
      <c r="C32" t="s">
        <v>463</v>
      </c>
      <c r="D32" t="s">
        <v>26</v>
      </c>
      <c r="E32" t="s">
        <v>16</v>
      </c>
      <c r="F32" s="131"/>
      <c r="G32" s="131"/>
      <c r="H32" s="131"/>
      <c r="I32" s="131"/>
      <c r="J32" s="170"/>
      <c r="K32" s="170"/>
      <c r="L32" s="170"/>
      <c r="M32" s="170"/>
      <c r="N32" s="170"/>
      <c r="O32" s="131"/>
    </row>
    <row r="33" spans="1:15">
      <c r="A33" t="str">
        <f>F_Inputs!A33</f>
        <v>WSH</v>
      </c>
      <c r="B33" t="s">
        <v>464</v>
      </c>
      <c r="C33" t="s">
        <v>465</v>
      </c>
      <c r="D33" t="s">
        <v>26</v>
      </c>
      <c r="E33" t="s">
        <v>16</v>
      </c>
      <c r="F33" s="131"/>
      <c r="G33" s="131"/>
      <c r="H33" s="131"/>
      <c r="I33" s="131"/>
      <c r="J33" s="170"/>
      <c r="K33" s="170"/>
      <c r="L33" s="170"/>
      <c r="M33" s="170"/>
      <c r="N33" s="170"/>
      <c r="O33" s="131"/>
    </row>
    <row r="34" spans="1:15">
      <c r="A34" t="str">
        <f>F_Inputs!A34</f>
        <v>WSH</v>
      </c>
      <c r="B34" t="s">
        <v>466</v>
      </c>
      <c r="C34" t="s">
        <v>467</v>
      </c>
      <c r="D34" t="s">
        <v>26</v>
      </c>
      <c r="E34" t="s">
        <v>16</v>
      </c>
      <c r="F34" s="131"/>
      <c r="G34" s="131"/>
      <c r="H34" s="131"/>
      <c r="I34" s="131"/>
      <c r="J34" s="170"/>
      <c r="K34" s="170"/>
      <c r="L34" s="170"/>
      <c r="M34" s="170"/>
      <c r="N34" s="170"/>
      <c r="O34" s="131"/>
    </row>
    <row r="35" spans="1:15">
      <c r="A35" t="str">
        <f>F_Inputs!A35</f>
        <v>WSH</v>
      </c>
      <c r="B35" t="s">
        <v>468</v>
      </c>
      <c r="C35" t="s">
        <v>469</v>
      </c>
      <c r="D35" t="s">
        <v>26</v>
      </c>
      <c r="E35" t="s">
        <v>16</v>
      </c>
      <c r="F35" s="131"/>
      <c r="G35" s="131"/>
      <c r="H35" s="131"/>
      <c r="I35" s="131"/>
      <c r="J35" s="170"/>
      <c r="K35" s="170"/>
      <c r="L35" s="170"/>
      <c r="M35" s="170"/>
      <c r="N35" s="170"/>
      <c r="O35" s="131"/>
    </row>
    <row r="36" spans="1:15">
      <c r="A36" t="str">
        <f>F_Inputs!A36</f>
        <v>WSH</v>
      </c>
      <c r="B36" t="s">
        <v>470</v>
      </c>
      <c r="C36" t="s">
        <v>471</v>
      </c>
      <c r="D36" t="s">
        <v>26</v>
      </c>
      <c r="E36" t="s">
        <v>16</v>
      </c>
      <c r="F36" s="131"/>
      <c r="G36" s="131"/>
      <c r="H36" s="131"/>
      <c r="I36" s="131"/>
      <c r="J36" s="170"/>
      <c r="K36" s="170"/>
      <c r="L36" s="170"/>
      <c r="M36" s="170"/>
      <c r="N36" s="170"/>
      <c r="O36" s="131"/>
    </row>
    <row r="37" spans="1:15">
      <c r="A37" t="str">
        <f>F_Inputs!A37</f>
        <v>WSH</v>
      </c>
      <c r="B37" t="s">
        <v>472</v>
      </c>
      <c r="C37" t="s">
        <v>473</v>
      </c>
      <c r="D37" t="s">
        <v>26</v>
      </c>
      <c r="E37" t="s">
        <v>16</v>
      </c>
      <c r="F37" s="131"/>
      <c r="G37" s="131"/>
      <c r="H37" s="131"/>
      <c r="I37" s="131"/>
      <c r="J37" s="170"/>
      <c r="K37" s="170"/>
      <c r="L37" s="170"/>
      <c r="M37" s="170"/>
      <c r="N37" s="170"/>
      <c r="O37" s="131"/>
    </row>
    <row r="38" spans="1:15">
      <c r="A38" t="str">
        <f>F_Inputs!A38</f>
        <v>WSH</v>
      </c>
      <c r="B38" t="s">
        <v>474</v>
      </c>
      <c r="C38" t="s">
        <v>475</v>
      </c>
      <c r="D38" t="s">
        <v>26</v>
      </c>
      <c r="E38" t="s">
        <v>16</v>
      </c>
      <c r="F38" s="131"/>
      <c r="G38" s="131"/>
      <c r="H38" s="131"/>
      <c r="I38" s="131"/>
      <c r="J38" s="170"/>
      <c r="K38" s="170"/>
      <c r="L38" s="170"/>
      <c r="M38" s="170"/>
      <c r="N38" s="170"/>
      <c r="O38" s="131"/>
    </row>
    <row r="39" spans="1:15">
      <c r="A39" t="str">
        <f>F_Inputs!A39</f>
        <v>WSH</v>
      </c>
      <c r="B39" t="s">
        <v>476</v>
      </c>
      <c r="C39" t="s">
        <v>477</v>
      </c>
      <c r="D39" t="s">
        <v>26</v>
      </c>
      <c r="E39" t="s">
        <v>16</v>
      </c>
      <c r="F39" s="131"/>
      <c r="G39" s="131"/>
      <c r="H39" s="131"/>
      <c r="I39" s="131"/>
      <c r="J39" s="170"/>
      <c r="K39" s="170"/>
      <c r="L39" s="170"/>
      <c r="M39" s="170"/>
      <c r="N39" s="170"/>
      <c r="O39" s="131"/>
    </row>
    <row r="40" spans="1:15">
      <c r="A40" t="str">
        <f>F_Inputs!A40</f>
        <v>WSH</v>
      </c>
      <c r="B40" t="s">
        <v>478</v>
      </c>
      <c r="C40" t="s">
        <v>479</v>
      </c>
      <c r="D40" t="s">
        <v>26</v>
      </c>
      <c r="E40" t="s">
        <v>16</v>
      </c>
      <c r="F40" s="131"/>
      <c r="G40" s="131"/>
      <c r="H40" s="131"/>
      <c r="I40" s="131"/>
      <c r="J40" s="170"/>
      <c r="K40" s="170"/>
      <c r="L40" s="170"/>
      <c r="M40" s="170"/>
      <c r="N40" s="170"/>
      <c r="O40" s="131"/>
    </row>
    <row r="41" spans="1:15">
      <c r="A41" t="str">
        <f>F_Inputs!A41</f>
        <v>WSH</v>
      </c>
      <c r="B41" t="s">
        <v>480</v>
      </c>
      <c r="C41" t="s">
        <v>481</v>
      </c>
      <c r="D41" t="s">
        <v>26</v>
      </c>
      <c r="E41" t="s">
        <v>16</v>
      </c>
      <c r="F41" s="131"/>
      <c r="G41" s="131"/>
      <c r="H41" s="131"/>
      <c r="I41" s="131"/>
      <c r="J41" s="170"/>
      <c r="K41" s="170"/>
      <c r="L41" s="170"/>
      <c r="M41" s="170"/>
      <c r="N41" s="170"/>
      <c r="O41" s="131"/>
    </row>
    <row r="42" spans="1:15">
      <c r="A42" t="str">
        <f>F_Inputs!A42</f>
        <v>WSH</v>
      </c>
      <c r="B42" t="s">
        <v>482</v>
      </c>
      <c r="C42" t="s">
        <v>483</v>
      </c>
      <c r="D42" t="s">
        <v>26</v>
      </c>
      <c r="E42" t="s">
        <v>16</v>
      </c>
      <c r="F42" s="131"/>
      <c r="G42" s="131"/>
      <c r="H42" s="131"/>
      <c r="I42" s="131"/>
      <c r="J42" s="170"/>
      <c r="K42" s="170"/>
      <c r="L42" s="170"/>
      <c r="M42" s="170"/>
      <c r="N42" s="170"/>
      <c r="O42" s="131"/>
    </row>
    <row r="43" spans="1:15">
      <c r="A43" t="str">
        <f>F_Inputs!A43</f>
        <v>WSH</v>
      </c>
      <c r="B43" t="s">
        <v>484</v>
      </c>
      <c r="C43" t="s">
        <v>485</v>
      </c>
      <c r="D43" t="s">
        <v>26</v>
      </c>
      <c r="E43" t="s">
        <v>16</v>
      </c>
      <c r="F43" s="131"/>
      <c r="G43" s="131"/>
      <c r="H43" s="131"/>
      <c r="I43" s="131"/>
      <c r="J43" s="170"/>
      <c r="K43" s="170"/>
      <c r="L43" s="170"/>
      <c r="M43" s="170"/>
      <c r="N43" s="170"/>
      <c r="O43" s="131"/>
    </row>
    <row r="44" spans="1:15">
      <c r="A44" t="str">
        <f>F_Inputs!A44</f>
        <v>WSH</v>
      </c>
      <c r="B44" t="s">
        <v>486</v>
      </c>
      <c r="C44" t="s">
        <v>487</v>
      </c>
      <c r="D44" t="s">
        <v>26</v>
      </c>
      <c r="E44" t="s">
        <v>16</v>
      </c>
      <c r="F44" s="131"/>
      <c r="G44" s="131"/>
      <c r="H44" s="131"/>
      <c r="I44" s="131"/>
      <c r="J44" s="170"/>
      <c r="K44" s="170"/>
      <c r="L44" s="170"/>
      <c r="M44" s="170"/>
      <c r="N44" s="170"/>
      <c r="O44" s="131"/>
    </row>
    <row r="45" spans="1:15">
      <c r="A45" t="str">
        <f>F_Inputs!A45</f>
        <v>WSH</v>
      </c>
      <c r="B45" t="s">
        <v>488</v>
      </c>
      <c r="C45" t="s">
        <v>489</v>
      </c>
      <c r="D45" t="s">
        <v>26</v>
      </c>
      <c r="E45" t="s">
        <v>16</v>
      </c>
      <c r="F45" s="131"/>
      <c r="G45" s="131"/>
      <c r="H45" s="131"/>
      <c r="I45" s="131"/>
      <c r="J45" s="170"/>
      <c r="K45" s="170"/>
      <c r="L45" s="170"/>
      <c r="M45" s="170"/>
      <c r="N45" s="170"/>
      <c r="O45" s="131"/>
    </row>
    <row r="46" spans="1:15">
      <c r="A46" t="str">
        <f>F_Inputs!A46</f>
        <v>WSH</v>
      </c>
      <c r="B46" t="s">
        <v>490</v>
      </c>
      <c r="C46" t="s">
        <v>491</v>
      </c>
      <c r="D46" t="s">
        <v>26</v>
      </c>
      <c r="E46" t="s">
        <v>16</v>
      </c>
      <c r="F46" s="131"/>
      <c r="G46" s="131"/>
      <c r="H46" s="131"/>
      <c r="I46" s="131"/>
      <c r="J46" s="170"/>
      <c r="K46" s="170"/>
      <c r="L46" s="170"/>
      <c r="M46" s="170"/>
      <c r="N46" s="170"/>
      <c r="O46" s="131"/>
    </row>
    <row r="47" spans="1:15">
      <c r="A47" t="str">
        <f>F_Inputs!A47</f>
        <v>WSH</v>
      </c>
      <c r="B47" t="s">
        <v>492</v>
      </c>
      <c r="C47" t="s">
        <v>493</v>
      </c>
      <c r="D47" t="s">
        <v>26</v>
      </c>
      <c r="E47" t="s">
        <v>16</v>
      </c>
      <c r="F47" s="131"/>
      <c r="G47" s="131"/>
      <c r="H47" s="131"/>
      <c r="I47" s="131"/>
      <c r="J47" s="170"/>
      <c r="K47" s="170"/>
      <c r="L47" s="170"/>
      <c r="M47" s="170"/>
      <c r="N47" s="170"/>
      <c r="O47" s="131"/>
    </row>
    <row r="48" spans="1:15">
      <c r="A48" t="str">
        <f>F_Inputs!A48</f>
        <v>WSH</v>
      </c>
      <c r="B48" t="s">
        <v>494</v>
      </c>
      <c r="C48" t="s">
        <v>495</v>
      </c>
      <c r="D48" t="s">
        <v>26</v>
      </c>
      <c r="E48" t="s">
        <v>16</v>
      </c>
      <c r="F48" s="131"/>
      <c r="G48" s="131"/>
      <c r="H48" s="131"/>
      <c r="I48" s="131"/>
      <c r="J48" s="170"/>
      <c r="K48" s="170"/>
      <c r="L48" s="170"/>
      <c r="M48" s="170"/>
      <c r="N48" s="170"/>
      <c r="O48" s="131"/>
    </row>
    <row r="49" spans="1:15">
      <c r="A49" t="str">
        <f>F_Inputs!A49</f>
        <v>WSH</v>
      </c>
      <c r="B49" t="s">
        <v>496</v>
      </c>
      <c r="C49" t="s">
        <v>497</v>
      </c>
      <c r="D49" t="s">
        <v>26</v>
      </c>
      <c r="E49" t="s">
        <v>16</v>
      </c>
      <c r="F49" s="131"/>
      <c r="G49" s="131"/>
      <c r="H49" s="131"/>
      <c r="I49" s="131"/>
      <c r="J49" s="170"/>
      <c r="K49" s="170"/>
      <c r="L49" s="170"/>
      <c r="M49" s="170"/>
      <c r="N49" s="170"/>
      <c r="O49" s="131"/>
    </row>
    <row r="50" spans="1:15">
      <c r="A50" t="str">
        <f>F_Inputs!A50</f>
        <v>WSH</v>
      </c>
      <c r="B50" t="s">
        <v>498</v>
      </c>
      <c r="C50" t="s">
        <v>499</v>
      </c>
      <c r="D50" t="s">
        <v>26</v>
      </c>
      <c r="E50" t="s">
        <v>16</v>
      </c>
      <c r="F50" s="131"/>
      <c r="G50" s="131"/>
      <c r="H50" s="131"/>
      <c r="I50" s="131"/>
      <c r="J50" s="170"/>
      <c r="K50" s="170"/>
      <c r="L50" s="170"/>
      <c r="M50" s="170"/>
      <c r="N50" s="170"/>
      <c r="O50" s="131"/>
    </row>
    <row r="51" spans="1:15">
      <c r="A51" t="str">
        <f>F_Inputs!A51</f>
        <v>WSH</v>
      </c>
      <c r="B51" t="s">
        <v>500</v>
      </c>
      <c r="C51" t="s">
        <v>501</v>
      </c>
      <c r="D51" t="s">
        <v>26</v>
      </c>
      <c r="E51" t="s">
        <v>16</v>
      </c>
      <c r="F51" s="131"/>
      <c r="G51" s="131"/>
      <c r="H51" s="131"/>
      <c r="I51" s="131"/>
      <c r="J51" s="170"/>
      <c r="K51" s="170"/>
      <c r="L51" s="170"/>
      <c r="M51" s="170"/>
      <c r="N51" s="170"/>
      <c r="O51" s="131"/>
    </row>
    <row r="52" spans="1:15">
      <c r="A52" t="str">
        <f>F_Inputs!A52</f>
        <v>WSH</v>
      </c>
      <c r="B52" t="s">
        <v>502</v>
      </c>
      <c r="C52" t="s">
        <v>503</v>
      </c>
      <c r="D52" t="s">
        <v>26</v>
      </c>
      <c r="E52" t="s">
        <v>16</v>
      </c>
      <c r="F52" s="131"/>
      <c r="G52" s="131"/>
      <c r="H52" s="131"/>
      <c r="I52" s="131"/>
      <c r="J52" s="170"/>
      <c r="K52" s="170"/>
      <c r="L52" s="170"/>
      <c r="M52" s="170"/>
      <c r="N52" s="170"/>
      <c r="O52" s="131"/>
    </row>
    <row r="53" spans="1:15">
      <c r="A53" t="str">
        <f>F_Inputs!A53</f>
        <v>WSH</v>
      </c>
      <c r="B53" t="s">
        <v>36</v>
      </c>
      <c r="C53" t="s">
        <v>504</v>
      </c>
      <c r="D53" t="s">
        <v>26</v>
      </c>
      <c r="E53" t="s">
        <v>16</v>
      </c>
      <c r="F53" s="131"/>
      <c r="G53" s="131"/>
      <c r="H53" s="131"/>
      <c r="I53" s="131"/>
      <c r="J53" s="131"/>
      <c r="K53" s="131"/>
      <c r="L53" s="170"/>
      <c r="M53" s="170"/>
      <c r="N53" s="170"/>
      <c r="O53" s="131"/>
    </row>
    <row r="54" spans="1:15">
      <c r="A54" t="str">
        <f>F_Inputs!A54</f>
        <v>WSH</v>
      </c>
      <c r="B54" t="s">
        <v>505</v>
      </c>
      <c r="C54" t="s">
        <v>506</v>
      </c>
      <c r="D54" t="s">
        <v>26</v>
      </c>
      <c r="E54" t="s">
        <v>16</v>
      </c>
      <c r="F54" s="131"/>
      <c r="G54" s="131"/>
      <c r="H54" s="131"/>
      <c r="I54" s="131"/>
      <c r="J54" s="131"/>
      <c r="K54" s="131"/>
      <c r="L54" s="170"/>
      <c r="M54" s="170"/>
      <c r="N54" s="170"/>
      <c r="O54" s="131"/>
    </row>
    <row r="55" spans="1:15">
      <c r="A55" t="str">
        <f>F_Inputs!A55</f>
        <v>WSH</v>
      </c>
      <c r="B55" t="s">
        <v>507</v>
      </c>
      <c r="C55" t="s">
        <v>506</v>
      </c>
      <c r="D55" t="s">
        <v>26</v>
      </c>
      <c r="E55" t="s">
        <v>16</v>
      </c>
      <c r="F55" s="131"/>
      <c r="G55" s="131"/>
      <c r="H55" s="131"/>
      <c r="I55" s="131"/>
      <c r="J55" s="131"/>
      <c r="K55" s="131"/>
      <c r="L55" s="170"/>
      <c r="M55" s="170"/>
      <c r="N55" s="170"/>
      <c r="O55" s="131"/>
    </row>
    <row r="56" spans="1:15">
      <c r="A56" t="str">
        <f>F_Inputs!A56</f>
        <v>WSH</v>
      </c>
      <c r="B56" t="s">
        <v>37</v>
      </c>
      <c r="C56" t="s">
        <v>508</v>
      </c>
      <c r="D56" t="s">
        <v>26</v>
      </c>
      <c r="E56" t="s">
        <v>16</v>
      </c>
      <c r="F56" s="131"/>
      <c r="G56" s="131"/>
      <c r="H56" s="131"/>
      <c r="I56" s="131"/>
      <c r="J56" s="131"/>
      <c r="K56" s="131"/>
      <c r="L56" s="170"/>
      <c r="M56" s="170"/>
      <c r="N56" s="170"/>
      <c r="O56" s="131"/>
    </row>
    <row r="57" spans="1:15">
      <c r="A57" t="str">
        <f>F_Inputs!A57</f>
        <v>WSH</v>
      </c>
      <c r="B57" t="s">
        <v>509</v>
      </c>
      <c r="C57" t="s">
        <v>510</v>
      </c>
      <c r="D57" t="s">
        <v>26</v>
      </c>
      <c r="E57" t="s">
        <v>16</v>
      </c>
      <c r="F57" s="131"/>
      <c r="G57" s="131"/>
      <c r="H57" s="131"/>
      <c r="I57" s="131"/>
      <c r="J57" s="131"/>
      <c r="K57" s="131"/>
      <c r="L57" s="170"/>
      <c r="M57" s="170"/>
      <c r="N57" s="170"/>
      <c r="O57" s="131"/>
    </row>
    <row r="58" spans="1:15">
      <c r="A58" t="str">
        <f>F_Inputs!A58</f>
        <v>WSH</v>
      </c>
      <c r="B58" t="s">
        <v>511</v>
      </c>
      <c r="C58" t="s">
        <v>510</v>
      </c>
      <c r="D58" t="s">
        <v>26</v>
      </c>
      <c r="E58" t="s">
        <v>16</v>
      </c>
      <c r="F58" s="131"/>
      <c r="G58" s="131"/>
      <c r="H58" s="131"/>
      <c r="I58" s="131"/>
      <c r="J58" s="131"/>
      <c r="K58" s="131"/>
      <c r="L58" s="170"/>
      <c r="M58" s="170"/>
      <c r="N58" s="170"/>
      <c r="O58" s="131"/>
    </row>
    <row r="59" spans="1:15">
      <c r="A59" t="str">
        <f>F_Inputs!A59</f>
        <v>WSH</v>
      </c>
      <c r="B59" t="s">
        <v>38</v>
      </c>
      <c r="C59" t="s">
        <v>512</v>
      </c>
      <c r="D59" t="s">
        <v>26</v>
      </c>
      <c r="E59" t="s">
        <v>16</v>
      </c>
      <c r="F59" s="131"/>
      <c r="G59" s="131"/>
      <c r="H59" s="131"/>
      <c r="I59" s="131"/>
      <c r="J59" s="131"/>
      <c r="K59" s="131"/>
      <c r="L59" s="170"/>
      <c r="M59" s="170"/>
      <c r="N59" s="170"/>
      <c r="O59" s="131"/>
    </row>
    <row r="60" spans="1:15">
      <c r="A60" t="str">
        <f>F_Inputs!A60</f>
        <v>WSH</v>
      </c>
      <c r="B60" t="s">
        <v>39</v>
      </c>
      <c r="C60" t="s">
        <v>513</v>
      </c>
      <c r="D60" t="s">
        <v>26</v>
      </c>
      <c r="E60" t="s">
        <v>16</v>
      </c>
      <c r="F60" s="131"/>
      <c r="G60" s="131"/>
      <c r="H60" s="131"/>
      <c r="I60" s="131"/>
      <c r="J60" s="131"/>
      <c r="K60" s="131"/>
      <c r="L60" s="170"/>
      <c r="M60" s="170"/>
      <c r="N60" s="170"/>
      <c r="O60" s="131"/>
    </row>
    <row r="61" spans="1:15">
      <c r="A61" t="str">
        <f>F_Inputs!A61</f>
        <v>WSH</v>
      </c>
      <c r="B61" t="s">
        <v>40</v>
      </c>
      <c r="C61" t="s">
        <v>513</v>
      </c>
      <c r="D61" t="s">
        <v>26</v>
      </c>
      <c r="E61" t="s">
        <v>16</v>
      </c>
      <c r="F61" s="131"/>
      <c r="G61" s="131"/>
      <c r="H61" s="131"/>
      <c r="I61" s="131"/>
      <c r="J61" s="131"/>
      <c r="K61" s="131"/>
      <c r="L61" s="170"/>
      <c r="M61" s="170"/>
      <c r="N61" s="170"/>
      <c r="O61" s="131"/>
    </row>
    <row r="62" spans="1:15">
      <c r="A62" t="str">
        <f>F_Inputs!A62</f>
        <v>WSH</v>
      </c>
      <c r="B62" t="s">
        <v>41</v>
      </c>
      <c r="C62" t="s">
        <v>514</v>
      </c>
      <c r="D62" t="s">
        <v>26</v>
      </c>
      <c r="E62" t="s">
        <v>16</v>
      </c>
      <c r="F62" s="131"/>
      <c r="G62" s="131"/>
      <c r="H62" s="131"/>
      <c r="I62" s="131"/>
      <c r="J62" s="131"/>
      <c r="K62" s="131"/>
      <c r="L62" s="131"/>
      <c r="M62" s="131"/>
      <c r="N62" s="170"/>
      <c r="O62" s="131"/>
    </row>
    <row r="63" spans="1:15">
      <c r="A63" t="str">
        <f>F_Inputs!A63</f>
        <v>WSH</v>
      </c>
      <c r="B63" t="s">
        <v>42</v>
      </c>
      <c r="C63" t="s">
        <v>515</v>
      </c>
      <c r="D63" t="s">
        <v>26</v>
      </c>
      <c r="E63" t="s">
        <v>16</v>
      </c>
      <c r="F63" s="131"/>
      <c r="G63" s="131"/>
      <c r="H63" s="131"/>
      <c r="I63" s="131"/>
      <c r="J63" s="131"/>
      <c r="K63" s="131"/>
      <c r="L63" s="131"/>
      <c r="M63" s="131"/>
      <c r="N63" s="170"/>
      <c r="O63" s="131"/>
    </row>
    <row r="64" spans="1:15">
      <c r="A64" t="str">
        <f>F_Inputs!A64</f>
        <v>WSH</v>
      </c>
      <c r="B64" t="s">
        <v>43</v>
      </c>
      <c r="C64" t="s">
        <v>515</v>
      </c>
      <c r="D64" t="s">
        <v>26</v>
      </c>
      <c r="E64" t="s">
        <v>16</v>
      </c>
      <c r="F64" s="131"/>
      <c r="G64" s="131"/>
      <c r="H64" s="131"/>
      <c r="I64" s="131"/>
      <c r="J64" s="131"/>
      <c r="K64" s="131"/>
      <c r="L64" s="131"/>
      <c r="M64" s="131"/>
      <c r="N64" s="170"/>
      <c r="O64" s="131"/>
    </row>
    <row r="65" spans="1:15">
      <c r="A65" t="str">
        <f>F_Inputs!A65</f>
        <v>WSH</v>
      </c>
      <c r="B65" t="s">
        <v>44</v>
      </c>
      <c r="C65" t="s">
        <v>516</v>
      </c>
      <c r="D65" t="s">
        <v>439</v>
      </c>
      <c r="E65" t="s">
        <v>16</v>
      </c>
      <c r="F65" s="172"/>
      <c r="G65" s="172"/>
      <c r="H65" s="172"/>
      <c r="I65" s="172"/>
      <c r="J65" s="172"/>
      <c r="K65" s="172"/>
      <c r="L65" s="172"/>
      <c r="M65" s="172"/>
      <c r="N65" s="172"/>
      <c r="O65" s="133"/>
    </row>
    <row r="66" spans="1:15">
      <c r="A66" t="str">
        <f>F_Inputs!A66</f>
        <v>WSH</v>
      </c>
      <c r="B66" t="s">
        <v>45</v>
      </c>
      <c r="C66" t="s">
        <v>517</v>
      </c>
      <c r="D66" t="s">
        <v>439</v>
      </c>
      <c r="E66" t="s">
        <v>16</v>
      </c>
      <c r="F66" s="172"/>
      <c r="G66" s="172"/>
      <c r="H66" s="172"/>
      <c r="I66" s="172"/>
      <c r="J66" s="172"/>
      <c r="K66" s="172"/>
      <c r="L66" s="172"/>
      <c r="M66" s="172"/>
      <c r="N66" s="172"/>
      <c r="O66" s="133"/>
    </row>
    <row r="67" spans="1:15">
      <c r="A67" t="str">
        <f>F_Inputs!A67</f>
        <v>WSH</v>
      </c>
      <c r="B67" t="s">
        <v>46</v>
      </c>
      <c r="C67" t="s">
        <v>518</v>
      </c>
      <c r="D67" t="s">
        <v>439</v>
      </c>
      <c r="E67" t="s">
        <v>16</v>
      </c>
      <c r="F67" s="172"/>
      <c r="G67" s="172"/>
      <c r="H67" s="172"/>
      <c r="I67" s="172"/>
      <c r="J67" s="172"/>
      <c r="K67" s="172"/>
      <c r="L67" s="172"/>
      <c r="M67" s="172"/>
      <c r="N67" s="172"/>
      <c r="O67" s="133"/>
    </row>
    <row r="68" spans="1:15">
      <c r="A68" t="str">
        <f>F_Inputs!A68</f>
        <v>WSH</v>
      </c>
      <c r="B68" t="s">
        <v>47</v>
      </c>
      <c r="C68" t="s">
        <v>519</v>
      </c>
      <c r="D68" t="s">
        <v>439</v>
      </c>
      <c r="E68" t="s">
        <v>16</v>
      </c>
      <c r="F68" s="172"/>
      <c r="G68" s="172"/>
      <c r="H68" s="172"/>
      <c r="I68" s="172"/>
      <c r="J68" s="172"/>
      <c r="K68" s="172"/>
      <c r="L68" s="172"/>
      <c r="M68" s="172"/>
      <c r="N68" s="172"/>
      <c r="O68" s="133"/>
    </row>
    <row r="69" spans="1:15">
      <c r="A69" t="str">
        <f>F_Inputs!A69</f>
        <v>WSH</v>
      </c>
      <c r="B69" t="s">
        <v>48</v>
      </c>
      <c r="C69" t="s">
        <v>520</v>
      </c>
      <c r="D69" t="s">
        <v>439</v>
      </c>
      <c r="E69" t="s">
        <v>16</v>
      </c>
      <c r="F69" s="172"/>
      <c r="G69" s="172"/>
      <c r="H69" s="172"/>
      <c r="I69" s="172"/>
      <c r="J69" s="172"/>
      <c r="K69" s="172"/>
      <c r="L69" s="172"/>
      <c r="M69" s="172"/>
      <c r="N69" s="172"/>
      <c r="O69" s="133"/>
    </row>
    <row r="70" spans="1:15">
      <c r="A70" t="str">
        <f>F_Inputs!A70</f>
        <v>WSH</v>
      </c>
      <c r="B70" t="s">
        <v>49</v>
      </c>
      <c r="C70" t="s">
        <v>521</v>
      </c>
      <c r="D70" t="s">
        <v>439</v>
      </c>
      <c r="E70" t="s">
        <v>16</v>
      </c>
      <c r="F70" s="172"/>
      <c r="G70" s="172"/>
      <c r="H70" s="172"/>
      <c r="I70" s="172"/>
      <c r="J70" s="172"/>
      <c r="K70" s="172"/>
      <c r="L70" s="172"/>
      <c r="M70" s="172"/>
      <c r="N70" s="172"/>
      <c r="O70" s="133"/>
    </row>
    <row r="71" spans="1:15">
      <c r="A71" t="str">
        <f>F_Inputs!A71</f>
        <v>WSH</v>
      </c>
      <c r="B71" t="s">
        <v>50</v>
      </c>
      <c r="C71" t="s">
        <v>522</v>
      </c>
      <c r="D71" t="s">
        <v>439</v>
      </c>
      <c r="E71" t="s">
        <v>16</v>
      </c>
      <c r="F71" s="172"/>
      <c r="G71" s="172"/>
      <c r="H71" s="172"/>
      <c r="I71" s="172"/>
      <c r="J71" s="172"/>
      <c r="K71" s="172"/>
      <c r="L71" s="172"/>
      <c r="M71" s="172"/>
      <c r="N71" s="172"/>
      <c r="O71" s="133"/>
    </row>
    <row r="72" spans="1:15">
      <c r="A72" t="str">
        <f>F_Inputs!A72</f>
        <v>WSH</v>
      </c>
      <c r="B72" t="s">
        <v>51</v>
      </c>
      <c r="C72" t="s">
        <v>523</v>
      </c>
      <c r="D72" t="s">
        <v>439</v>
      </c>
      <c r="E72" t="s">
        <v>16</v>
      </c>
      <c r="F72" s="172"/>
      <c r="G72" s="172"/>
      <c r="H72" s="172"/>
      <c r="I72" s="172"/>
      <c r="J72" s="172"/>
      <c r="K72" s="172"/>
      <c r="L72" s="172"/>
      <c r="M72" s="172"/>
      <c r="N72" s="172"/>
      <c r="O72" s="133"/>
    </row>
    <row r="73" spans="1:15">
      <c r="A73" t="str">
        <f>F_Inputs!A73</f>
        <v>WSH</v>
      </c>
      <c r="B73" t="s">
        <v>52</v>
      </c>
      <c r="C73" t="s">
        <v>524</v>
      </c>
      <c r="D73" t="s">
        <v>439</v>
      </c>
      <c r="E73" t="s">
        <v>16</v>
      </c>
      <c r="F73" s="172"/>
      <c r="G73" s="172"/>
      <c r="H73" s="172"/>
      <c r="I73" s="172"/>
      <c r="J73" s="172"/>
      <c r="K73" s="172"/>
      <c r="L73" s="172"/>
      <c r="M73" s="172"/>
      <c r="N73" s="172"/>
      <c r="O73" s="133"/>
    </row>
    <row r="74" spans="1:15">
      <c r="A74" t="str">
        <f>F_Inputs!A74</f>
        <v>WSH</v>
      </c>
      <c r="B74" t="s">
        <v>53</v>
      </c>
      <c r="C74" t="s">
        <v>525</v>
      </c>
      <c r="D74" t="s">
        <v>439</v>
      </c>
      <c r="E74" t="s">
        <v>16</v>
      </c>
      <c r="F74" s="172"/>
      <c r="G74" s="172"/>
      <c r="H74" s="172"/>
      <c r="I74" s="172"/>
      <c r="J74" s="172"/>
      <c r="K74" s="172"/>
      <c r="L74" s="172"/>
      <c r="M74" s="172"/>
      <c r="N74" s="172"/>
      <c r="O74" s="133"/>
    </row>
    <row r="75" spans="1:15">
      <c r="A75" t="str">
        <f>F_Inputs!A75</f>
        <v>WSH</v>
      </c>
      <c r="B75" t="s">
        <v>54</v>
      </c>
      <c r="C75" t="s">
        <v>526</v>
      </c>
      <c r="D75" t="s">
        <v>439</v>
      </c>
      <c r="E75" t="s">
        <v>16</v>
      </c>
      <c r="F75" s="172"/>
      <c r="G75" s="172"/>
      <c r="H75" s="172"/>
      <c r="I75" s="172"/>
      <c r="J75" s="172"/>
      <c r="K75" s="172"/>
      <c r="L75" s="172"/>
      <c r="M75" s="172"/>
      <c r="N75" s="172"/>
      <c r="O75" s="133"/>
    </row>
    <row r="76" spans="1:15">
      <c r="A76" t="str">
        <f>F_Inputs!A76</f>
        <v>WSH</v>
      </c>
      <c r="B76" t="s">
        <v>527</v>
      </c>
      <c r="C76" t="s">
        <v>528</v>
      </c>
      <c r="D76" t="s">
        <v>439</v>
      </c>
      <c r="E76" t="s">
        <v>16</v>
      </c>
      <c r="F76" s="172"/>
      <c r="G76" s="172"/>
      <c r="H76" s="172"/>
      <c r="I76" s="172"/>
      <c r="J76" s="172"/>
      <c r="K76" s="172"/>
      <c r="L76" s="172"/>
      <c r="M76" s="172"/>
      <c r="N76" s="172"/>
      <c r="O76" s="133"/>
    </row>
    <row r="77" spans="1:15">
      <c r="B77" s="95" t="s">
        <v>188</v>
      </c>
      <c r="C77" s="152" t="s">
        <v>189</v>
      </c>
      <c r="D77" t="s">
        <v>26</v>
      </c>
      <c r="E77" t="s">
        <v>16</v>
      </c>
      <c r="F77" s="133"/>
      <c r="G77" s="133"/>
      <c r="H77" s="133"/>
      <c r="I77" s="133"/>
      <c r="J77" s="133"/>
      <c r="K77" s="133"/>
      <c r="L77" s="133"/>
      <c r="M77" s="170"/>
      <c r="N77" s="133"/>
      <c r="O77" s="133"/>
    </row>
    <row r="78" spans="1:15">
      <c r="B78" s="95" t="s">
        <v>190</v>
      </c>
      <c r="C78" s="152" t="s">
        <v>191</v>
      </c>
      <c r="D78" t="s">
        <v>26</v>
      </c>
      <c r="E78" t="s">
        <v>16</v>
      </c>
      <c r="F78" s="133"/>
      <c r="G78" s="133"/>
      <c r="H78" s="133"/>
      <c r="I78" s="133"/>
      <c r="J78" s="133"/>
      <c r="K78" s="133"/>
      <c r="L78" s="133"/>
      <c r="M78" s="170"/>
      <c r="N78" s="133"/>
      <c r="O78" s="133"/>
    </row>
    <row r="79" spans="1:15">
      <c r="B79" s="95" t="s">
        <v>192</v>
      </c>
      <c r="C79" s="152" t="s">
        <v>193</v>
      </c>
      <c r="D79" t="s">
        <v>26</v>
      </c>
      <c r="E79" t="s">
        <v>16</v>
      </c>
      <c r="F79" s="133"/>
      <c r="G79" s="133"/>
      <c r="H79" s="133"/>
      <c r="I79" s="133"/>
      <c r="J79" s="133"/>
      <c r="K79" s="133"/>
      <c r="L79" s="133"/>
      <c r="M79" s="172"/>
      <c r="N79" s="133"/>
      <c r="O79" s="133"/>
    </row>
    <row r="80" spans="1:15">
      <c r="B80" s="95" t="s">
        <v>194</v>
      </c>
      <c r="C80" s="152" t="s">
        <v>195</v>
      </c>
      <c r="D80" t="s">
        <v>26</v>
      </c>
      <c r="E80" t="s">
        <v>16</v>
      </c>
      <c r="F80" s="133"/>
      <c r="G80" s="133"/>
      <c r="H80" s="133"/>
      <c r="I80" s="133"/>
      <c r="J80" s="133"/>
      <c r="K80" s="133"/>
      <c r="L80" s="133"/>
      <c r="M80" s="133"/>
      <c r="N80" s="170"/>
      <c r="O80" s="133"/>
    </row>
    <row r="81" spans="2:16">
      <c r="B81" s="95" t="s">
        <v>196</v>
      </c>
      <c r="C81" s="152" t="s">
        <v>197</v>
      </c>
      <c r="D81" t="s">
        <v>26</v>
      </c>
      <c r="E81" t="s">
        <v>16</v>
      </c>
      <c r="F81" s="133"/>
      <c r="G81" s="133"/>
      <c r="H81" s="133"/>
      <c r="I81" s="133"/>
      <c r="J81" s="133"/>
      <c r="K81" s="133"/>
      <c r="L81" s="133"/>
      <c r="M81" s="133"/>
      <c r="N81" s="172"/>
      <c r="O81" s="133"/>
    </row>
    <row r="82" spans="2:16">
      <c r="B82" s="95" t="s">
        <v>198</v>
      </c>
      <c r="C82" s="152" t="s">
        <v>199</v>
      </c>
      <c r="D82" t="s">
        <v>26</v>
      </c>
      <c r="E82" t="s">
        <v>16</v>
      </c>
      <c r="F82" s="133"/>
      <c r="G82" s="133"/>
      <c r="H82" s="133"/>
      <c r="I82" s="133"/>
      <c r="J82" s="133"/>
      <c r="K82" s="133"/>
      <c r="L82" s="133"/>
      <c r="M82" s="133"/>
      <c r="N82" s="172"/>
      <c r="O82" s="133"/>
    </row>
    <row r="83" spans="2:16">
      <c r="B83" s="95" t="s">
        <v>291</v>
      </c>
      <c r="C83" s="151" t="s">
        <v>536</v>
      </c>
      <c r="D83" t="s">
        <v>26</v>
      </c>
      <c r="E83" t="s">
        <v>16</v>
      </c>
      <c r="L83" s="180"/>
    </row>
    <row r="84" spans="2:16">
      <c r="B84" s="95" t="s">
        <v>323</v>
      </c>
      <c r="C84" s="151" t="s">
        <v>537</v>
      </c>
      <c r="D84" t="s">
        <v>26</v>
      </c>
      <c r="E84" t="s">
        <v>16</v>
      </c>
      <c r="L84" s="180"/>
    </row>
    <row r="85" spans="2:16">
      <c r="B85" s="95" t="s">
        <v>352</v>
      </c>
      <c r="C85" s="151" t="s">
        <v>538</v>
      </c>
      <c r="D85" t="s">
        <v>26</v>
      </c>
      <c r="E85" t="s">
        <v>16</v>
      </c>
      <c r="L85" s="180"/>
    </row>
    <row r="86" spans="2:16">
      <c r="B86" s="95" t="s">
        <v>293</v>
      </c>
      <c r="C86" s="151" t="s">
        <v>539</v>
      </c>
      <c r="D86" t="s">
        <v>26</v>
      </c>
      <c r="E86" t="s">
        <v>16</v>
      </c>
      <c r="N86" s="82"/>
    </row>
    <row r="87" spans="2:16">
      <c r="B87" s="95" t="s">
        <v>325</v>
      </c>
      <c r="C87" s="151" t="s">
        <v>540</v>
      </c>
      <c r="D87" t="s">
        <v>26</v>
      </c>
      <c r="E87" t="s">
        <v>16</v>
      </c>
      <c r="N87" s="82"/>
    </row>
    <row r="88" spans="2:16">
      <c r="B88" s="95" t="s">
        <v>354</v>
      </c>
      <c r="C88" s="151" t="s">
        <v>541</v>
      </c>
      <c r="D88" t="s">
        <v>26</v>
      </c>
      <c r="E88" t="s">
        <v>16</v>
      </c>
      <c r="N88" s="82"/>
    </row>
    <row r="89" spans="2:16">
      <c r="C89" s="194" t="s">
        <v>551</v>
      </c>
      <c r="D89" t="s">
        <v>26</v>
      </c>
      <c r="E89" t="s">
        <v>16</v>
      </c>
      <c r="M89" s="188"/>
      <c r="N89" s="188"/>
      <c r="O89" s="133"/>
      <c r="P89" s="148"/>
    </row>
    <row r="90" spans="2:16">
      <c r="C90" s="194" t="s">
        <v>552</v>
      </c>
      <c r="D90" t="s">
        <v>26</v>
      </c>
      <c r="E90" t="s">
        <v>16</v>
      </c>
      <c r="M90" s="188"/>
      <c r="N90" s="188"/>
      <c r="O90" s="133"/>
      <c r="P90" s="148"/>
    </row>
    <row r="91" spans="2:16">
      <c r="C91" s="194" t="s">
        <v>553</v>
      </c>
      <c r="D91" t="s">
        <v>26</v>
      </c>
      <c r="E91" t="s">
        <v>16</v>
      </c>
      <c r="M91" s="188"/>
      <c r="N91" s="188"/>
      <c r="O91" s="133"/>
      <c r="P91" s="148"/>
    </row>
  </sheetData>
  <pageMargins left="0.70866141732283472" right="0.70866141732283472" top="0.74803149606299213" bottom="0.74803149606299213" header="0.31496062992125984" footer="0.31496062992125984"/>
  <pageSetup paperSize="9" scale="56"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8"/>
  <sheetViews>
    <sheetView zoomScale="80" zoomScaleNormal="80" workbookViewId="0"/>
  </sheetViews>
  <sheetFormatPr defaultColWidth="9.73046875" defaultRowHeight="12.75"/>
  <cols>
    <col min="1" max="1" width="8.3984375" bestFit="1" customWidth="1"/>
    <col min="2" max="2" width="20.265625" bestFit="1" customWidth="1"/>
    <col min="3" max="3" width="96.73046875" bestFit="1" customWidth="1"/>
    <col min="4" max="4" width="7.73046875" bestFit="1" customWidth="1"/>
    <col min="5" max="5" width="17.73046875" bestFit="1" customWidth="1"/>
    <col min="6" max="15" width="8.3984375" bestFit="1" customWidth="1"/>
    <col min="16" max="16" width="10.73046875" customWidth="1"/>
  </cols>
  <sheetData>
    <row r="2" spans="1:15">
      <c r="A2" t="s">
        <v>0</v>
      </c>
      <c r="B2" t="s">
        <v>1</v>
      </c>
      <c r="C2" t="s">
        <v>2</v>
      </c>
      <c r="D2" t="s">
        <v>3</v>
      </c>
      <c r="E2" t="s">
        <v>4</v>
      </c>
      <c r="F2" t="s">
        <v>5</v>
      </c>
      <c r="G2" t="s">
        <v>6</v>
      </c>
      <c r="H2" t="s">
        <v>7</v>
      </c>
      <c r="I2" t="s">
        <v>8</v>
      </c>
      <c r="J2" t="s">
        <v>9</v>
      </c>
      <c r="K2" t="s">
        <v>10</v>
      </c>
      <c r="L2" t="s">
        <v>11</v>
      </c>
      <c r="M2" t="s">
        <v>12</v>
      </c>
      <c r="N2" t="s">
        <v>13</v>
      </c>
      <c r="O2" t="s">
        <v>14</v>
      </c>
    </row>
    <row r="4" spans="1:15">
      <c r="A4" t="str">
        <f>F_Inputs!A4</f>
        <v>WSH</v>
      </c>
      <c r="B4" t="s">
        <v>426</v>
      </c>
      <c r="C4" t="s">
        <v>427</v>
      </c>
      <c r="D4" t="s">
        <v>15</v>
      </c>
      <c r="E4" t="s">
        <v>16</v>
      </c>
      <c r="F4" s="129"/>
      <c r="G4" s="129"/>
      <c r="H4" s="129"/>
      <c r="I4" s="129"/>
      <c r="J4" s="129"/>
      <c r="K4" s="129"/>
      <c r="L4" s="129"/>
      <c r="M4" s="129"/>
      <c r="N4" s="129"/>
      <c r="O4" s="168">
        <f>IF(InpOverride!O4="",F_Inputs!O4,InpOverride!O4)</f>
        <v>2</v>
      </c>
    </row>
    <row r="5" spans="1:15">
      <c r="A5" t="str">
        <f>F_Inputs!A5</f>
        <v>WSH</v>
      </c>
      <c r="B5" t="s">
        <v>17</v>
      </c>
      <c r="C5" t="s">
        <v>428</v>
      </c>
      <c r="D5" t="s">
        <v>18</v>
      </c>
      <c r="E5" t="s">
        <v>16</v>
      </c>
      <c r="F5" s="129"/>
      <c r="G5" s="129"/>
      <c r="H5" s="129"/>
      <c r="I5" s="129"/>
      <c r="J5" s="129"/>
      <c r="K5" s="129"/>
      <c r="L5" s="129"/>
      <c r="M5" s="129"/>
      <c r="N5" s="129"/>
      <c r="O5" s="168" t="b">
        <f>IF(InpOverride!O5="",F_Inputs!O5,InpOverride!O5)</f>
        <v>1</v>
      </c>
    </row>
    <row r="6" spans="1:15">
      <c r="A6" t="str">
        <f>F_Inputs!A6</f>
        <v>WSH</v>
      </c>
      <c r="B6" t="s">
        <v>19</v>
      </c>
      <c r="C6" t="s">
        <v>429</v>
      </c>
      <c r="D6" t="s">
        <v>20</v>
      </c>
      <c r="E6" t="s">
        <v>16</v>
      </c>
      <c r="F6" s="130"/>
      <c r="G6" s="130"/>
      <c r="H6" s="130"/>
      <c r="I6" s="130"/>
      <c r="J6" s="130"/>
      <c r="K6" s="130"/>
      <c r="L6" s="130"/>
      <c r="M6" s="130"/>
      <c r="N6" s="130"/>
      <c r="O6" s="169">
        <f>IF(InpOverride!O6="",F_Inputs!O6,InpOverride!O6)</f>
        <v>0.02</v>
      </c>
    </row>
    <row r="7" spans="1:15">
      <c r="A7" t="str">
        <f>F_Inputs!A7</f>
        <v>WSH</v>
      </c>
      <c r="B7" t="s">
        <v>21</v>
      </c>
      <c r="C7" t="s">
        <v>430</v>
      </c>
      <c r="D7" t="s">
        <v>20</v>
      </c>
      <c r="E7" t="s">
        <v>16</v>
      </c>
      <c r="F7" s="130"/>
      <c r="G7" s="130"/>
      <c r="H7" s="130"/>
      <c r="I7" s="130"/>
      <c r="J7" s="130"/>
      <c r="K7" s="130"/>
      <c r="L7" s="130"/>
      <c r="M7" s="130"/>
      <c r="N7" s="130"/>
      <c r="O7" s="169">
        <f>IF(InpOverride!O7="",F_Inputs!O7,InpOverride!O7)</f>
        <v>0.03</v>
      </c>
    </row>
    <row r="8" spans="1:15">
      <c r="A8" t="str">
        <f>F_Inputs!A8</f>
        <v>WSH</v>
      </c>
      <c r="B8" t="s">
        <v>22</v>
      </c>
      <c r="C8" t="s">
        <v>431</v>
      </c>
      <c r="D8" t="s">
        <v>20</v>
      </c>
      <c r="E8" t="s">
        <v>16</v>
      </c>
      <c r="F8" s="130"/>
      <c r="G8" s="130"/>
      <c r="H8" s="130"/>
      <c r="I8" s="130"/>
      <c r="J8" s="130"/>
      <c r="K8" s="130"/>
      <c r="L8" s="130"/>
      <c r="M8" s="130"/>
      <c r="N8" s="130"/>
      <c r="O8" s="169">
        <f>IF(InpOverride!O8="",F_Inputs!O8,InpOverride!O8)</f>
        <v>0.03</v>
      </c>
    </row>
    <row r="9" spans="1:15">
      <c r="A9" t="str">
        <f>F_Inputs!A9</f>
        <v>WSH</v>
      </c>
      <c r="B9" t="s">
        <v>23</v>
      </c>
      <c r="C9" t="s">
        <v>432</v>
      </c>
      <c r="D9" t="s">
        <v>20</v>
      </c>
      <c r="E9" t="s">
        <v>16</v>
      </c>
      <c r="F9" s="130"/>
      <c r="G9" s="130"/>
      <c r="H9" s="130"/>
      <c r="I9" s="130"/>
      <c r="J9" s="130"/>
      <c r="K9" s="130"/>
      <c r="L9" s="130"/>
      <c r="M9" s="130"/>
      <c r="N9" s="130"/>
      <c r="O9" s="169">
        <f>IF(InpOverride!O9="",F_Inputs!O9,InpOverride!O9)</f>
        <v>3.5999999999999997E-2</v>
      </c>
    </row>
    <row r="10" spans="1:15">
      <c r="A10" t="str">
        <f>F_Inputs!A10</f>
        <v>WSH</v>
      </c>
      <c r="B10" t="s">
        <v>433</v>
      </c>
      <c r="C10" t="s">
        <v>432</v>
      </c>
      <c r="D10" t="s">
        <v>20</v>
      </c>
      <c r="E10" t="s">
        <v>16</v>
      </c>
      <c r="F10" s="130"/>
      <c r="G10" s="130"/>
      <c r="H10" s="130"/>
      <c r="I10" s="130"/>
      <c r="J10" s="130"/>
      <c r="K10" s="130"/>
      <c r="L10" s="130"/>
      <c r="M10" s="130"/>
      <c r="N10" s="130"/>
      <c r="O10" s="169">
        <f>IF(InpOverride!O10="",F_Inputs!O10,InpOverride!O10)</f>
        <v>3.5999999999999997E-2</v>
      </c>
    </row>
    <row r="11" spans="1:15">
      <c r="A11" t="str">
        <f>F_Inputs!A11</f>
        <v>WSH</v>
      </c>
      <c r="B11" t="s">
        <v>434</v>
      </c>
      <c r="C11" t="s">
        <v>432</v>
      </c>
      <c r="D11" t="s">
        <v>20</v>
      </c>
      <c r="E11" t="s">
        <v>16</v>
      </c>
      <c r="F11" s="130"/>
      <c r="G11" s="130"/>
      <c r="H11" s="130"/>
      <c r="I11" s="130"/>
      <c r="J11" s="130"/>
      <c r="K11" s="130"/>
      <c r="L11" s="130"/>
      <c r="M11" s="130"/>
      <c r="N11" s="130"/>
      <c r="O11" s="169">
        <f>IF(InpOverride!O11="",F_Inputs!O11,InpOverride!O11)</f>
        <v>0</v>
      </c>
    </row>
    <row r="12" spans="1:15">
      <c r="A12" t="str">
        <f>F_Inputs!A12</f>
        <v>WSH</v>
      </c>
      <c r="B12" t="s">
        <v>24</v>
      </c>
      <c r="C12" t="s">
        <v>435</v>
      </c>
      <c r="D12" t="s">
        <v>20</v>
      </c>
      <c r="E12" t="s">
        <v>16</v>
      </c>
      <c r="F12" s="130"/>
      <c r="G12" s="130"/>
      <c r="H12" s="130"/>
      <c r="I12" s="130"/>
      <c r="J12" s="130"/>
      <c r="K12" s="130"/>
      <c r="L12" s="130"/>
      <c r="M12" s="130"/>
      <c r="N12" s="130"/>
      <c r="O12" s="169">
        <f>IF(InpOverride!O12="",F_Inputs!O12,InpOverride!O12)</f>
        <v>0.06</v>
      </c>
    </row>
    <row r="13" spans="1:15">
      <c r="A13" t="str">
        <f>F_Inputs!A13</f>
        <v>WSH</v>
      </c>
      <c r="B13" t="s">
        <v>25</v>
      </c>
      <c r="C13" t="s">
        <v>436</v>
      </c>
      <c r="D13" t="s">
        <v>26</v>
      </c>
      <c r="E13" t="s">
        <v>16</v>
      </c>
      <c r="F13" s="131"/>
      <c r="G13" s="131"/>
      <c r="H13" s="131"/>
      <c r="I13" s="170">
        <f>IF(InpOverride!I13="",F_Inputs!I13,InpOverride!I13)</f>
        <v>277.51799999999997</v>
      </c>
      <c r="J13" s="131"/>
      <c r="K13" s="131"/>
      <c r="L13" s="131"/>
      <c r="M13" s="131"/>
      <c r="N13" s="131"/>
      <c r="O13" s="131"/>
    </row>
    <row r="14" spans="1:15">
      <c r="A14" t="str">
        <f>F_Inputs!A14</f>
        <v>WSH</v>
      </c>
      <c r="B14" t="s">
        <v>27</v>
      </c>
      <c r="C14" t="s">
        <v>437</v>
      </c>
      <c r="D14" t="s">
        <v>26</v>
      </c>
      <c r="E14" t="s">
        <v>16</v>
      </c>
      <c r="F14" s="131"/>
      <c r="G14" s="131"/>
      <c r="H14" s="131"/>
      <c r="I14" s="170">
        <f>IF(InpOverride!I14="",F_Inputs!I14,InpOverride!I14)</f>
        <v>374.43099999999998</v>
      </c>
      <c r="J14" s="131"/>
      <c r="K14" s="131"/>
      <c r="L14" s="131"/>
      <c r="M14" s="131"/>
      <c r="N14" s="131"/>
      <c r="O14" s="131"/>
    </row>
    <row r="15" spans="1:15">
      <c r="A15" t="str">
        <f>F_Inputs!A15</f>
        <v>WSH</v>
      </c>
      <c r="B15" t="s">
        <v>28</v>
      </c>
      <c r="C15" t="s">
        <v>437</v>
      </c>
      <c r="D15" t="s">
        <v>26</v>
      </c>
      <c r="E15" t="s">
        <v>16</v>
      </c>
      <c r="F15" s="131"/>
      <c r="G15" s="131"/>
      <c r="H15" s="131"/>
      <c r="I15" s="170">
        <f>IF(InpOverride!I15="",F_Inputs!I15,InpOverride!I15)</f>
        <v>0</v>
      </c>
      <c r="J15" s="131"/>
      <c r="K15" s="131"/>
      <c r="L15" s="131"/>
      <c r="M15" s="131"/>
      <c r="N15" s="131"/>
      <c r="O15" s="131"/>
    </row>
    <row r="16" spans="1:15">
      <c r="A16" t="str">
        <f>F_Inputs!A16</f>
        <v>WSH</v>
      </c>
      <c r="B16" t="s">
        <v>29</v>
      </c>
      <c r="C16" t="s">
        <v>438</v>
      </c>
      <c r="D16" t="s">
        <v>439</v>
      </c>
      <c r="E16" t="s">
        <v>16</v>
      </c>
      <c r="F16" s="132"/>
      <c r="G16" s="132"/>
      <c r="H16" s="132"/>
      <c r="I16" s="132"/>
      <c r="J16" s="171">
        <f>IF(InpOverride!J16="",F_Inputs!J16,InpOverride!J16)</f>
        <v>0</v>
      </c>
      <c r="K16" s="171">
        <f>IF(InpOverride!K16="",F_Inputs!K16,InpOverride!K16)</f>
        <v>0.82</v>
      </c>
      <c r="L16" s="171">
        <f>IF(InpOverride!L16="",F_Inputs!L16,InpOverride!L16)</f>
        <v>0.32</v>
      </c>
      <c r="M16" s="171">
        <f>IF(InpOverride!M16="",F_Inputs!M16,InpOverride!M16)</f>
        <v>0.03</v>
      </c>
      <c r="N16" s="171">
        <f>IF(InpOverride!N16="",F_Inputs!N16,InpOverride!N16)</f>
        <v>0.03</v>
      </c>
      <c r="O16" s="132"/>
    </row>
    <row r="17" spans="1:15">
      <c r="A17" t="str">
        <f>F_Inputs!A17</f>
        <v>WSH</v>
      </c>
      <c r="B17" t="s">
        <v>30</v>
      </c>
      <c r="C17" t="s">
        <v>440</v>
      </c>
      <c r="D17" t="s">
        <v>439</v>
      </c>
      <c r="E17" t="s">
        <v>16</v>
      </c>
      <c r="F17" s="132"/>
      <c r="G17" s="132"/>
      <c r="H17" s="132"/>
      <c r="I17" s="132"/>
      <c r="J17" s="171">
        <f>IF(InpOverride!J17="",F_Inputs!J17,InpOverride!J17)</f>
        <v>0</v>
      </c>
      <c r="K17" s="171">
        <f>IF(InpOverride!K17="",F_Inputs!K17,InpOverride!K17)</f>
        <v>-0.13999999999999899</v>
      </c>
      <c r="L17" s="171">
        <f>IF(InpOverride!L17="",F_Inputs!L17,InpOverride!L17)</f>
        <v>-0.62</v>
      </c>
      <c r="M17" s="171">
        <f>IF(InpOverride!M17="",F_Inputs!M17,InpOverride!M17)</f>
        <v>-0.91</v>
      </c>
      <c r="N17" s="171">
        <f>IF(InpOverride!N17="",F_Inputs!N17,InpOverride!N17)</f>
        <v>-0.92</v>
      </c>
      <c r="O17" s="132"/>
    </row>
    <row r="18" spans="1:15">
      <c r="A18" t="str">
        <f>F_Inputs!A18</f>
        <v>WSH</v>
      </c>
      <c r="B18" t="s">
        <v>31</v>
      </c>
      <c r="C18" t="s">
        <v>440</v>
      </c>
      <c r="D18" t="s">
        <v>439</v>
      </c>
      <c r="E18" t="s">
        <v>16</v>
      </c>
      <c r="F18" s="132"/>
      <c r="G18" s="132"/>
      <c r="H18" s="132"/>
      <c r="I18" s="132"/>
      <c r="J18" s="171">
        <f>IF(InpOverride!J18="",F_Inputs!J18,InpOverride!J18)</f>
        <v>0</v>
      </c>
      <c r="K18" s="171">
        <f>IF(InpOverride!K18="",F_Inputs!K18,InpOverride!K18)</f>
        <v>0</v>
      </c>
      <c r="L18" s="171">
        <f>IF(InpOverride!L18="",F_Inputs!L18,InpOverride!L18)</f>
        <v>0</v>
      </c>
      <c r="M18" s="171">
        <f>IF(InpOverride!M18="",F_Inputs!M18,InpOverride!M18)</f>
        <v>0</v>
      </c>
      <c r="N18" s="171">
        <f>IF(InpOverride!N18="",F_Inputs!N18,InpOverride!N18)</f>
        <v>0</v>
      </c>
      <c r="O18" s="132"/>
    </row>
    <row r="19" spans="1:15">
      <c r="A19" t="str">
        <f>F_Inputs!A19</f>
        <v>WSH</v>
      </c>
      <c r="B19" t="s">
        <v>441</v>
      </c>
      <c r="C19" t="s">
        <v>442</v>
      </c>
      <c r="D19" t="s">
        <v>26</v>
      </c>
      <c r="E19" t="s">
        <v>16</v>
      </c>
      <c r="F19" s="131"/>
      <c r="G19" s="131"/>
      <c r="H19" s="131"/>
      <c r="I19" s="170">
        <f>IF(InpOverride!I19="",F_Inputs!I19,InpOverride!I19)</f>
        <v>0</v>
      </c>
      <c r="J19" s="170">
        <f>IF(InpOverride!J19="",F_Inputs!J19,InpOverride!J19)</f>
        <v>283.022125347084</v>
      </c>
      <c r="K19" s="170">
        <f>IF(InpOverride!K19="",F_Inputs!K19,InpOverride!K19)</f>
        <v>288.31513446235601</v>
      </c>
      <c r="L19" s="170">
        <f>IF(InpOverride!L19="",F_Inputs!L19,InpOverride!L19)</f>
        <v>295.563363625644</v>
      </c>
      <c r="M19" s="170">
        <f>IF(InpOverride!M19="",F_Inputs!M19,InpOverride!M19)</f>
        <v>307.11833261719499</v>
      </c>
      <c r="N19" s="170">
        <f>IF(InpOverride!N19="",F_Inputs!N19,InpOverride!N19)</f>
        <v>317.01</v>
      </c>
      <c r="O19" s="131"/>
    </row>
    <row r="20" spans="1:15">
      <c r="A20" t="str">
        <f>F_Inputs!A20</f>
        <v>WSH</v>
      </c>
      <c r="B20" t="s">
        <v>443</v>
      </c>
      <c r="C20" t="s">
        <v>444</v>
      </c>
      <c r="D20" t="s">
        <v>26</v>
      </c>
      <c r="E20" t="s">
        <v>16</v>
      </c>
      <c r="F20" s="131"/>
      <c r="G20" s="131"/>
      <c r="H20" s="131"/>
      <c r="I20" s="170">
        <f>IF(InpOverride!I20="",F_Inputs!I20,InpOverride!I20)</f>
        <v>374.43099999999998</v>
      </c>
      <c r="J20" s="170">
        <f>IF(InpOverride!J20="",F_Inputs!J20,InpOverride!J20)</f>
        <v>381.85723958746502</v>
      </c>
      <c r="K20" s="170">
        <f>IF(InpOverride!K20="",F_Inputs!K20,InpOverride!K20)</f>
        <v>385.33280882927397</v>
      </c>
      <c r="L20" s="170">
        <f>IF(InpOverride!L20="",F_Inputs!L20,InpOverride!L20)</f>
        <v>391.397929441965</v>
      </c>
      <c r="M20" s="170">
        <f>IF(InpOverride!M20="",F_Inputs!M20,InpOverride!M20)</f>
        <v>403.02038407783601</v>
      </c>
      <c r="N20" s="170">
        <f>IF(InpOverride!N20="",F_Inputs!N20,InpOverride!N20)</f>
        <v>412.17200000000003</v>
      </c>
      <c r="O20" s="131"/>
    </row>
    <row r="21" spans="1:15">
      <c r="A21" t="str">
        <f>F_Inputs!A21</f>
        <v>WSH</v>
      </c>
      <c r="B21" t="s">
        <v>445</v>
      </c>
      <c r="C21" t="s">
        <v>444</v>
      </c>
      <c r="D21" t="s">
        <v>26</v>
      </c>
      <c r="E21" t="s">
        <v>16</v>
      </c>
      <c r="F21" s="131"/>
      <c r="G21" s="131"/>
      <c r="H21" s="131"/>
      <c r="I21" s="170">
        <f>IF(InpOverride!I21="",F_Inputs!I21,InpOverride!I21)</f>
        <v>0</v>
      </c>
      <c r="J21" s="170">
        <f>IF(InpOverride!J21="",F_Inputs!J21,InpOverride!J21)</f>
        <v>0</v>
      </c>
      <c r="K21" s="170">
        <f>IF(InpOverride!K21="",F_Inputs!K21,InpOverride!K21)</f>
        <v>0</v>
      </c>
      <c r="L21" s="170">
        <f>IF(InpOverride!L21="",F_Inputs!L21,InpOverride!L21)</f>
        <v>0</v>
      </c>
      <c r="M21" s="170">
        <f>IF(InpOverride!M21="",F_Inputs!M21,InpOverride!M21)</f>
        <v>0</v>
      </c>
      <c r="N21" s="170">
        <f>IF(InpOverride!N21="",F_Inputs!N21,InpOverride!N21)</f>
        <v>0</v>
      </c>
      <c r="O21" s="131"/>
    </row>
    <row r="22" spans="1:15">
      <c r="A22" t="str">
        <f>F_Inputs!A22</f>
        <v>WSH</v>
      </c>
      <c r="B22" t="s">
        <v>32</v>
      </c>
      <c r="C22" t="s">
        <v>446</v>
      </c>
      <c r="D22" t="s">
        <v>26</v>
      </c>
      <c r="E22" t="s">
        <v>16</v>
      </c>
      <c r="F22" s="131"/>
      <c r="G22" s="131"/>
      <c r="H22" s="131"/>
      <c r="I22" s="170">
        <f>IF(InpOverride!I22="",F_Inputs!I22,InpOverride!I22)</f>
        <v>-5.2515021810636702</v>
      </c>
      <c r="J22" s="131"/>
      <c r="K22" s="131"/>
      <c r="L22" s="131"/>
      <c r="M22" s="131"/>
      <c r="N22" s="131"/>
      <c r="O22" s="131"/>
    </row>
    <row r="23" spans="1:15">
      <c r="A23" t="str">
        <f>F_Inputs!A23</f>
        <v>WSH</v>
      </c>
      <c r="B23" t="s">
        <v>33</v>
      </c>
      <c r="C23" t="s">
        <v>447</v>
      </c>
      <c r="D23" t="s">
        <v>26</v>
      </c>
      <c r="E23" t="s">
        <v>16</v>
      </c>
      <c r="F23" s="131"/>
      <c r="G23" s="131"/>
      <c r="H23" s="131"/>
      <c r="I23" s="170">
        <f>IF(InpOverride!I23="",F_Inputs!I23,InpOverride!I23)</f>
        <v>-4.4148125731938199</v>
      </c>
      <c r="J23" s="131"/>
      <c r="K23" s="131"/>
      <c r="L23" s="131"/>
      <c r="M23" s="131"/>
      <c r="N23" s="131"/>
      <c r="O23" s="131"/>
    </row>
    <row r="24" spans="1:15">
      <c r="A24" t="str">
        <f>F_Inputs!A24</f>
        <v>WSH</v>
      </c>
      <c r="B24" t="s">
        <v>34</v>
      </c>
      <c r="C24" t="s">
        <v>448</v>
      </c>
      <c r="D24" t="s">
        <v>20</v>
      </c>
      <c r="E24" t="s">
        <v>16</v>
      </c>
      <c r="F24" s="130"/>
      <c r="G24" s="130"/>
      <c r="H24" s="130"/>
      <c r="I24" s="130"/>
      <c r="J24" s="130"/>
      <c r="K24" s="130"/>
      <c r="L24" s="169">
        <f>IF(InpOverride!L24="",F_Inputs!L24,InpOverride!L24)</f>
        <v>0</v>
      </c>
      <c r="M24" s="169">
        <f>IF(InpOverride!M24="",F_Inputs!M24,InpOverride!M24)</f>
        <v>0</v>
      </c>
      <c r="N24" s="169">
        <f>IF(InpOverride!N24="",F_Inputs!N24,InpOverride!N24)</f>
        <v>0</v>
      </c>
      <c r="O24" s="130"/>
    </row>
    <row r="25" spans="1:15">
      <c r="A25" t="str">
        <f>F_Inputs!A25</f>
        <v>WSH</v>
      </c>
      <c r="B25" t="s">
        <v>35</v>
      </c>
      <c r="C25" t="s">
        <v>449</v>
      </c>
      <c r="D25" t="s">
        <v>20</v>
      </c>
      <c r="E25" t="s">
        <v>16</v>
      </c>
      <c r="F25" s="130"/>
      <c r="G25" s="130"/>
      <c r="H25" s="130"/>
      <c r="I25" s="130"/>
      <c r="J25" s="130"/>
      <c r="K25" s="130"/>
      <c r="L25" s="169">
        <f>IF(InpOverride!L25="",F_Inputs!L25,InpOverride!L25)</f>
        <v>0</v>
      </c>
      <c r="M25" s="169">
        <f>IF(InpOverride!M25="",F_Inputs!M25,InpOverride!M25)</f>
        <v>0</v>
      </c>
      <c r="N25" s="169">
        <f>IF(InpOverride!N25="",F_Inputs!N25,InpOverride!N25)</f>
        <v>0</v>
      </c>
      <c r="O25" s="130"/>
    </row>
    <row r="26" spans="1:15">
      <c r="A26" t="str">
        <f>F_Inputs!A26</f>
        <v>WSH</v>
      </c>
      <c r="B26" t="s">
        <v>450</v>
      </c>
      <c r="C26" t="s">
        <v>451</v>
      </c>
      <c r="D26" t="s">
        <v>26</v>
      </c>
      <c r="E26" t="s">
        <v>16</v>
      </c>
      <c r="F26" s="131"/>
      <c r="G26" s="131"/>
      <c r="H26" s="131"/>
      <c r="I26" s="131"/>
      <c r="J26" s="170">
        <f>IF(InpOverride!J26="",F_Inputs!J26,InpOverride!J26)</f>
        <v>145.30500000000001</v>
      </c>
      <c r="K26" s="170">
        <f>IF(InpOverride!K26="",F_Inputs!K26,InpOverride!K26)</f>
        <v>143.41499999999999</v>
      </c>
      <c r="L26" s="170">
        <f>IF(InpOverride!L26="",F_Inputs!L26,InpOverride!L26)</f>
        <v>142.69</v>
      </c>
      <c r="M26" s="170">
        <f>IF(InpOverride!M26="",F_Inputs!M26,InpOverride!M26)</f>
        <v>143.363</v>
      </c>
      <c r="N26" s="170">
        <f>IF(InpOverride!N26="",F_Inputs!N26,InpOverride!N26)</f>
        <v>146.773</v>
      </c>
      <c r="O26" s="131"/>
    </row>
    <row r="27" spans="1:15">
      <c r="A27" t="str">
        <f>F_Inputs!A27</f>
        <v>WSH</v>
      </c>
      <c r="B27" t="s">
        <v>452</v>
      </c>
      <c r="C27" t="s">
        <v>453</v>
      </c>
      <c r="D27" t="s">
        <v>26</v>
      </c>
      <c r="E27" t="s">
        <v>16</v>
      </c>
      <c r="F27" s="131"/>
      <c r="G27" s="131"/>
      <c r="H27" s="131"/>
      <c r="I27" s="131"/>
      <c r="J27" s="170">
        <f>IF(InpOverride!J27="",F_Inputs!J27,InpOverride!J27)</f>
        <v>2.1989999999999998</v>
      </c>
      <c r="K27" s="170">
        <f>IF(InpOverride!K27="",F_Inputs!K27,InpOverride!K27)</f>
        <v>2.1579999999999999</v>
      </c>
      <c r="L27" s="170">
        <f>IF(InpOverride!L27="",F_Inputs!L27,InpOverride!L27)</f>
        <v>2.0790000000000002</v>
      </c>
      <c r="M27" s="170">
        <f>IF(InpOverride!M27="",F_Inputs!M27,InpOverride!M27)</f>
        <v>2.1379999999999999</v>
      </c>
      <c r="N27" s="170">
        <f>IF(InpOverride!N27="",F_Inputs!N27,InpOverride!N27)</f>
        <v>1.962</v>
      </c>
      <c r="O27" s="131"/>
    </row>
    <row r="28" spans="1:15">
      <c r="A28" t="str">
        <f>F_Inputs!A28</f>
        <v>WSH</v>
      </c>
      <c r="B28" t="s">
        <v>454</v>
      </c>
      <c r="C28" t="s">
        <v>455</v>
      </c>
      <c r="D28" t="s">
        <v>26</v>
      </c>
      <c r="E28" t="s">
        <v>16</v>
      </c>
      <c r="F28" s="131"/>
      <c r="G28" s="131"/>
      <c r="H28" s="131"/>
      <c r="I28" s="131"/>
      <c r="J28" s="170">
        <f>IF(InpOverride!J28="",F_Inputs!J28,InpOverride!J28)</f>
        <v>53.84</v>
      </c>
      <c r="K28" s="170">
        <f>IF(InpOverride!K28="",F_Inputs!K28,InpOverride!K28)</f>
        <v>57.351999999999997</v>
      </c>
      <c r="L28" s="170">
        <f>IF(InpOverride!L28="",F_Inputs!L28,InpOverride!L28)</f>
        <v>61.177999999999997</v>
      </c>
      <c r="M28" s="170">
        <f>IF(InpOverride!M28="",F_Inputs!M28,InpOverride!M28)</f>
        <v>67.718000000000004</v>
      </c>
      <c r="N28" s="170">
        <f>IF(InpOverride!N28="",F_Inputs!N28,InpOverride!N28)</f>
        <v>72.174999999999997</v>
      </c>
      <c r="O28" s="131"/>
    </row>
    <row r="29" spans="1:15">
      <c r="A29" t="str">
        <f>F_Inputs!A29</f>
        <v>WSH</v>
      </c>
      <c r="B29" t="s">
        <v>456</v>
      </c>
      <c r="C29" t="s">
        <v>457</v>
      </c>
      <c r="D29" t="s">
        <v>26</v>
      </c>
      <c r="E29" t="s">
        <v>16</v>
      </c>
      <c r="F29" s="131"/>
      <c r="G29" s="131"/>
      <c r="H29" s="131"/>
      <c r="I29" s="131"/>
      <c r="J29" s="170">
        <f>IF(InpOverride!J29="",F_Inputs!J29,InpOverride!J29)</f>
        <v>73.247</v>
      </c>
      <c r="K29" s="170">
        <f>IF(InpOverride!K29="",F_Inputs!K29,InpOverride!K29)</f>
        <v>74.293000000000006</v>
      </c>
      <c r="L29" s="170">
        <f>IF(InpOverride!L29="",F_Inputs!L29,InpOverride!L29)</f>
        <v>74.117999999999995</v>
      </c>
      <c r="M29" s="170">
        <f>IF(InpOverride!M29="",F_Inputs!M29,InpOverride!M29)</f>
        <v>80.611000000000004</v>
      </c>
      <c r="N29" s="170">
        <f>IF(InpOverride!N29="",F_Inputs!N29,InpOverride!N29)</f>
        <v>73.930000000000007</v>
      </c>
      <c r="O29" s="131"/>
    </row>
    <row r="30" spans="1:15">
      <c r="A30" t="str">
        <f>F_Inputs!A30</f>
        <v>WSH</v>
      </c>
      <c r="B30" t="s">
        <v>458</v>
      </c>
      <c r="C30" t="s">
        <v>459</v>
      </c>
      <c r="D30" t="s">
        <v>26</v>
      </c>
      <c r="E30" t="s">
        <v>16</v>
      </c>
      <c r="F30" s="131"/>
      <c r="G30" s="131"/>
      <c r="H30" s="131"/>
      <c r="I30" s="131"/>
      <c r="J30" s="170">
        <f>IF(InpOverride!J30="",F_Inputs!J30,InpOverride!J30)</f>
        <v>0</v>
      </c>
      <c r="K30" s="170">
        <f>IF(InpOverride!K30="",F_Inputs!K30,InpOverride!K30)</f>
        <v>0</v>
      </c>
      <c r="L30" s="170">
        <f>IF(InpOverride!L30="",F_Inputs!L30,InpOverride!L30)</f>
        <v>0</v>
      </c>
      <c r="M30" s="170">
        <f>IF(InpOverride!M30="",F_Inputs!M30,InpOverride!M30)</f>
        <v>0</v>
      </c>
      <c r="N30" s="170">
        <f>IF(InpOverride!N30="",F_Inputs!N30,InpOverride!N30)</f>
        <v>0</v>
      </c>
      <c r="O30" s="131"/>
    </row>
    <row r="31" spans="1:15">
      <c r="A31" t="str">
        <f>F_Inputs!A31</f>
        <v>WSH</v>
      </c>
      <c r="B31" t="s">
        <v>460</v>
      </c>
      <c r="C31" t="s">
        <v>461</v>
      </c>
      <c r="D31" t="s">
        <v>26</v>
      </c>
      <c r="E31" t="s">
        <v>16</v>
      </c>
      <c r="F31" s="131"/>
      <c r="G31" s="131"/>
      <c r="H31" s="131"/>
      <c r="I31" s="131"/>
      <c r="J31" s="170">
        <f>IF(InpOverride!J31="",F_Inputs!J31,InpOverride!J31)</f>
        <v>4.0590000000000002</v>
      </c>
      <c r="K31" s="170">
        <f>IF(InpOverride!K31="",F_Inputs!K31,InpOverride!K31)</f>
        <v>4.702</v>
      </c>
      <c r="L31" s="170">
        <f>IF(InpOverride!L31="",F_Inputs!L31,InpOverride!L31)</f>
        <v>7.7089999999999996</v>
      </c>
      <c r="M31" s="170">
        <f>IF(InpOverride!M31="",F_Inputs!M31,InpOverride!M31)</f>
        <v>7.2690000000000001</v>
      </c>
      <c r="N31" s="170">
        <f>IF(InpOverride!N31="",F_Inputs!N31,InpOverride!N31)</f>
        <v>5.3390000000000004</v>
      </c>
      <c r="O31" s="131"/>
    </row>
    <row r="32" spans="1:15">
      <c r="A32" t="str">
        <f>F_Inputs!A32</f>
        <v>WSH</v>
      </c>
      <c r="B32" t="s">
        <v>462</v>
      </c>
      <c r="C32" t="s">
        <v>463</v>
      </c>
      <c r="D32" t="s">
        <v>26</v>
      </c>
      <c r="E32" t="s">
        <v>16</v>
      </c>
      <c r="F32" s="131"/>
      <c r="G32" s="131"/>
      <c r="H32" s="131"/>
      <c r="I32" s="131"/>
      <c r="J32" s="170">
        <f>IF(InpOverride!J32="",F_Inputs!J32,InpOverride!J32)</f>
        <v>0</v>
      </c>
      <c r="K32" s="170">
        <f>IF(InpOverride!K32="",F_Inputs!K32,InpOverride!K32)</f>
        <v>0</v>
      </c>
      <c r="L32" s="170">
        <f>IF(InpOverride!L32="",F_Inputs!L32,InpOverride!L32)</f>
        <v>287.774</v>
      </c>
      <c r="M32" s="170">
        <f>IF(InpOverride!M32="",F_Inputs!M32,InpOverride!M32)</f>
        <v>301.09899999999999</v>
      </c>
      <c r="N32" s="170">
        <f>IF(InpOverride!N32="",F_Inputs!N32,InpOverride!N32)</f>
        <v>0</v>
      </c>
      <c r="O32" s="131"/>
    </row>
    <row r="33" spans="1:15">
      <c r="A33" t="str">
        <f>F_Inputs!A33</f>
        <v>WSH</v>
      </c>
      <c r="B33" t="s">
        <v>464</v>
      </c>
      <c r="C33" t="s">
        <v>465</v>
      </c>
      <c r="D33" t="s">
        <v>26</v>
      </c>
      <c r="E33" t="s">
        <v>16</v>
      </c>
      <c r="F33" s="131"/>
      <c r="G33" s="131"/>
      <c r="H33" s="131"/>
      <c r="I33" s="131"/>
      <c r="J33" s="170">
        <f>IF(InpOverride!J33="",F_Inputs!J33,InpOverride!J33)</f>
        <v>7.5</v>
      </c>
      <c r="K33" s="170">
        <f>IF(InpOverride!K33="",F_Inputs!K33,InpOverride!K33)</f>
        <v>7.6070000000000002</v>
      </c>
      <c r="L33" s="170">
        <f>IF(InpOverride!L33="",F_Inputs!L33,InpOverride!L33)</f>
        <v>8.827</v>
      </c>
      <c r="M33" s="170">
        <f>IF(InpOverride!M33="",F_Inputs!M33,InpOverride!M33)</f>
        <v>9.7240000000000002</v>
      </c>
      <c r="N33" s="170">
        <f>IF(InpOverride!N33="",F_Inputs!N33,InpOverride!N33)</f>
        <v>11.951000000000001</v>
      </c>
      <c r="O33" s="131"/>
    </row>
    <row r="34" spans="1:15">
      <c r="A34" t="str">
        <f>F_Inputs!A34</f>
        <v>WSH</v>
      </c>
      <c r="B34" t="s">
        <v>466</v>
      </c>
      <c r="C34" t="s">
        <v>467</v>
      </c>
      <c r="D34" t="s">
        <v>26</v>
      </c>
      <c r="E34" t="s">
        <v>16</v>
      </c>
      <c r="F34" s="131"/>
      <c r="G34" s="131"/>
      <c r="H34" s="131"/>
      <c r="I34" s="131"/>
      <c r="J34" s="170">
        <f>IF(InpOverride!J34="",F_Inputs!J34,InpOverride!J34)</f>
        <v>0</v>
      </c>
      <c r="K34" s="170">
        <f>IF(InpOverride!K34="",F_Inputs!K34,InpOverride!K34)</f>
        <v>0</v>
      </c>
      <c r="L34" s="170">
        <f>IF(InpOverride!L34="",F_Inputs!L34,InpOverride!L34)</f>
        <v>296.60000000000002</v>
      </c>
      <c r="M34" s="170">
        <f>IF(InpOverride!M34="",F_Inputs!M34,InpOverride!M34)</f>
        <v>310.82299999999998</v>
      </c>
      <c r="N34" s="170">
        <f>IF(InpOverride!N34="",F_Inputs!N34,InpOverride!N34)</f>
        <v>0</v>
      </c>
      <c r="O34" s="131"/>
    </row>
    <row r="35" spans="1:15">
      <c r="A35" t="str">
        <f>F_Inputs!A35</f>
        <v>WSH</v>
      </c>
      <c r="B35" t="s">
        <v>468</v>
      </c>
      <c r="C35" t="s">
        <v>469</v>
      </c>
      <c r="D35" t="s">
        <v>26</v>
      </c>
      <c r="E35" t="s">
        <v>16</v>
      </c>
      <c r="F35" s="131"/>
      <c r="G35" s="131"/>
      <c r="H35" s="131"/>
      <c r="I35" s="131"/>
      <c r="J35" s="170">
        <f>IF(InpOverride!J35="",F_Inputs!J35,InpOverride!J35)</f>
        <v>210.679</v>
      </c>
      <c r="K35" s="170">
        <f>IF(InpOverride!K35="",F_Inputs!K35,InpOverride!K35)</f>
        <v>209.23500000000001</v>
      </c>
      <c r="L35" s="170">
        <f>IF(InpOverride!L35="",F_Inputs!L35,InpOverride!L35)</f>
        <v>206.928</v>
      </c>
      <c r="M35" s="170">
        <f>IF(InpOverride!M35="",F_Inputs!M35,InpOverride!M35)</f>
        <v>207.88300000000001</v>
      </c>
      <c r="N35" s="170">
        <f>IF(InpOverride!N35="",F_Inputs!N35,InpOverride!N35)</f>
        <v>207.089</v>
      </c>
      <c r="O35" s="131"/>
    </row>
    <row r="36" spans="1:15">
      <c r="A36" t="str">
        <f>F_Inputs!A36</f>
        <v>WSH</v>
      </c>
      <c r="B36" t="s">
        <v>470</v>
      </c>
      <c r="C36" t="s">
        <v>471</v>
      </c>
      <c r="D36" t="s">
        <v>26</v>
      </c>
      <c r="E36" t="s">
        <v>16</v>
      </c>
      <c r="F36" s="131"/>
      <c r="G36" s="131"/>
      <c r="H36" s="131"/>
      <c r="I36" s="131"/>
      <c r="J36" s="170">
        <f>IF(InpOverride!J36="",F_Inputs!J36,InpOverride!J36)</f>
        <v>2.819</v>
      </c>
      <c r="K36" s="170">
        <f>IF(InpOverride!K36="",F_Inputs!K36,InpOverride!K36)</f>
        <v>2.8479999999999999</v>
      </c>
      <c r="L36" s="170">
        <f>IF(InpOverride!L36="",F_Inputs!L36,InpOverride!L36)</f>
        <v>2.7029999999999998</v>
      </c>
      <c r="M36" s="170">
        <f>IF(InpOverride!M36="",F_Inputs!M36,InpOverride!M36)</f>
        <v>2.774</v>
      </c>
      <c r="N36" s="170">
        <f>IF(InpOverride!N36="",F_Inputs!N36,InpOverride!N36)</f>
        <v>3.5870000000000002</v>
      </c>
      <c r="O36" s="131"/>
    </row>
    <row r="37" spans="1:15">
      <c r="A37" t="str">
        <f>F_Inputs!A37</f>
        <v>WSH</v>
      </c>
      <c r="B37" t="s">
        <v>472</v>
      </c>
      <c r="C37" t="s">
        <v>473</v>
      </c>
      <c r="D37" t="s">
        <v>26</v>
      </c>
      <c r="E37" t="s">
        <v>16</v>
      </c>
      <c r="F37" s="131"/>
      <c r="G37" s="131"/>
      <c r="H37" s="131"/>
      <c r="I37" s="131"/>
      <c r="J37" s="170">
        <f>IF(InpOverride!J37="",F_Inputs!J37,InpOverride!J37)</f>
        <v>95.515000000000001</v>
      </c>
      <c r="K37" s="170">
        <f>IF(InpOverride!K37="",F_Inputs!K37,InpOverride!K37)</f>
        <v>96.323999999999998</v>
      </c>
      <c r="L37" s="170">
        <f>IF(InpOverride!L37="",F_Inputs!L37,InpOverride!L37)</f>
        <v>103.968</v>
      </c>
      <c r="M37" s="170">
        <f>IF(InpOverride!M37="",F_Inputs!M37,InpOverride!M37)</f>
        <v>109.956</v>
      </c>
      <c r="N37" s="170">
        <f>IF(InpOverride!N37="",F_Inputs!N37,InpOverride!N37)</f>
        <v>113.131</v>
      </c>
      <c r="O37" s="131"/>
    </row>
    <row r="38" spans="1:15">
      <c r="A38" t="str">
        <f>F_Inputs!A38</f>
        <v>WSH</v>
      </c>
      <c r="B38" t="s">
        <v>474</v>
      </c>
      <c r="C38" t="s">
        <v>475</v>
      </c>
      <c r="D38" t="s">
        <v>26</v>
      </c>
      <c r="E38" t="s">
        <v>16</v>
      </c>
      <c r="F38" s="131"/>
      <c r="G38" s="131"/>
      <c r="H38" s="131"/>
      <c r="I38" s="131"/>
      <c r="J38" s="170">
        <f>IF(InpOverride!J38="",F_Inputs!J38,InpOverride!J38)</f>
        <v>70.004000000000005</v>
      </c>
      <c r="K38" s="170">
        <f>IF(InpOverride!K38="",F_Inputs!K38,InpOverride!K38)</f>
        <v>72.688999999999993</v>
      </c>
      <c r="L38" s="170">
        <f>IF(InpOverride!L38="",F_Inputs!L38,InpOverride!L38)</f>
        <v>75.117000000000004</v>
      </c>
      <c r="M38" s="170">
        <f>IF(InpOverride!M38="",F_Inputs!M38,InpOverride!M38)</f>
        <v>76.945999999999998</v>
      </c>
      <c r="N38" s="170">
        <f>IF(InpOverride!N38="",F_Inputs!N38,InpOverride!N38)</f>
        <v>70.269000000000005</v>
      </c>
      <c r="O38" s="131"/>
    </row>
    <row r="39" spans="1:15">
      <c r="A39" t="str">
        <f>F_Inputs!A39</f>
        <v>WSH</v>
      </c>
      <c r="B39" t="s">
        <v>476</v>
      </c>
      <c r="C39" t="s">
        <v>477</v>
      </c>
      <c r="D39" t="s">
        <v>26</v>
      </c>
      <c r="E39" t="s">
        <v>16</v>
      </c>
      <c r="F39" s="131"/>
      <c r="G39" s="131"/>
      <c r="H39" s="131"/>
      <c r="I39" s="131"/>
      <c r="J39" s="170">
        <f>IF(InpOverride!J39="",F_Inputs!J39,InpOverride!J39)</f>
        <v>0</v>
      </c>
      <c r="K39" s="170">
        <f>IF(InpOverride!K39="",F_Inputs!K39,InpOverride!K39)</f>
        <v>0</v>
      </c>
      <c r="L39" s="170">
        <f>IF(InpOverride!L39="",F_Inputs!L39,InpOverride!L39)</f>
        <v>0</v>
      </c>
      <c r="M39" s="170">
        <f>IF(InpOverride!M39="",F_Inputs!M39,InpOverride!M39)</f>
        <v>0</v>
      </c>
      <c r="N39" s="170">
        <f>IF(InpOverride!N39="",F_Inputs!N39,InpOverride!N39)</f>
        <v>0</v>
      </c>
      <c r="O39" s="131"/>
    </row>
    <row r="40" spans="1:15">
      <c r="A40" t="str">
        <f>F_Inputs!A40</f>
        <v>WSH</v>
      </c>
      <c r="B40" t="s">
        <v>478</v>
      </c>
      <c r="C40" t="s">
        <v>479</v>
      </c>
      <c r="D40" t="s">
        <v>26</v>
      </c>
      <c r="E40" t="s">
        <v>16</v>
      </c>
      <c r="F40" s="131"/>
      <c r="G40" s="131"/>
      <c r="H40" s="131"/>
      <c r="I40" s="131"/>
      <c r="J40" s="170">
        <f>IF(InpOverride!J40="",F_Inputs!J40,InpOverride!J40)</f>
        <v>0</v>
      </c>
      <c r="K40" s="170">
        <f>IF(InpOverride!K40="",F_Inputs!K40,InpOverride!K40)</f>
        <v>0</v>
      </c>
      <c r="L40" s="170">
        <f>IF(InpOverride!L40="",F_Inputs!L40,InpOverride!L40)</f>
        <v>0</v>
      </c>
      <c r="M40" s="170">
        <f>IF(InpOverride!M40="",F_Inputs!M40,InpOverride!M40)</f>
        <v>0</v>
      </c>
      <c r="N40" s="170">
        <f>IF(InpOverride!N40="",F_Inputs!N40,InpOverride!N40)</f>
        <v>0</v>
      </c>
      <c r="O40" s="131"/>
    </row>
    <row r="41" spans="1:15">
      <c r="A41" t="str">
        <f>F_Inputs!A41</f>
        <v>WSH</v>
      </c>
      <c r="B41" t="s">
        <v>480</v>
      </c>
      <c r="C41" t="s">
        <v>481</v>
      </c>
      <c r="D41" t="s">
        <v>26</v>
      </c>
      <c r="E41" t="s">
        <v>16</v>
      </c>
      <c r="F41" s="131"/>
      <c r="G41" s="131"/>
      <c r="H41" s="131"/>
      <c r="I41" s="131"/>
      <c r="J41" s="170">
        <f>IF(InpOverride!J41="",F_Inputs!J41,InpOverride!J41)</f>
        <v>0</v>
      </c>
      <c r="K41" s="170">
        <f>IF(InpOverride!K41="",F_Inputs!K41,InpOverride!K41)</f>
        <v>0</v>
      </c>
      <c r="L41" s="170">
        <f>IF(InpOverride!L41="",F_Inputs!L41,InpOverride!L41)</f>
        <v>388.71600000000001</v>
      </c>
      <c r="M41" s="170">
        <f>IF(InpOverride!M41="",F_Inputs!M41,InpOverride!M41)</f>
        <v>397.55900000000003</v>
      </c>
      <c r="N41" s="170">
        <f>IF(InpOverride!N41="",F_Inputs!N41,InpOverride!N41)</f>
        <v>0</v>
      </c>
      <c r="O41" s="131"/>
    </row>
    <row r="42" spans="1:15">
      <c r="A42" t="str">
        <f>F_Inputs!A42</f>
        <v>WSH</v>
      </c>
      <c r="B42" t="s">
        <v>482</v>
      </c>
      <c r="C42" t="s">
        <v>483</v>
      </c>
      <c r="D42" t="s">
        <v>26</v>
      </c>
      <c r="E42" t="s">
        <v>16</v>
      </c>
      <c r="F42" s="131"/>
      <c r="G42" s="131"/>
      <c r="H42" s="131"/>
      <c r="I42" s="131"/>
      <c r="J42" s="170">
        <f>IF(InpOverride!J42="",F_Inputs!J42,InpOverride!J42)</f>
        <v>5.9260000000000002</v>
      </c>
      <c r="K42" s="170">
        <f>IF(InpOverride!K42="",F_Inputs!K42,InpOverride!K42)</f>
        <v>6.1230000000000002</v>
      </c>
      <c r="L42" s="170">
        <f>IF(InpOverride!L42="",F_Inputs!L42,InpOverride!L42)</f>
        <v>6.51</v>
      </c>
      <c r="M42" s="170">
        <f>IF(InpOverride!M42="",F_Inputs!M42,InpOverride!M42)</f>
        <v>7.6840000000000002</v>
      </c>
      <c r="N42" s="170">
        <f>IF(InpOverride!N42="",F_Inputs!N42,InpOverride!N42)</f>
        <v>10.355</v>
      </c>
      <c r="O42" s="131"/>
    </row>
    <row r="43" spans="1:15">
      <c r="A43" t="str">
        <f>F_Inputs!A43</f>
        <v>WSH</v>
      </c>
      <c r="B43" t="s">
        <v>484</v>
      </c>
      <c r="C43" t="s">
        <v>485</v>
      </c>
      <c r="D43" t="s">
        <v>26</v>
      </c>
      <c r="E43" t="s">
        <v>16</v>
      </c>
      <c r="F43" s="131"/>
      <c r="G43" s="131"/>
      <c r="H43" s="131"/>
      <c r="I43" s="131"/>
      <c r="J43" s="170">
        <f>IF(InpOverride!J43="",F_Inputs!J43,InpOverride!J43)</f>
        <v>0</v>
      </c>
      <c r="K43" s="170">
        <f>IF(InpOverride!K43="",F_Inputs!K43,InpOverride!K43)</f>
        <v>0</v>
      </c>
      <c r="L43" s="170">
        <f>IF(InpOverride!L43="",F_Inputs!L43,InpOverride!L43)</f>
        <v>395.226</v>
      </c>
      <c r="M43" s="170">
        <f>IF(InpOverride!M43="",F_Inputs!M43,InpOverride!M43)</f>
        <v>405.24299999999999</v>
      </c>
      <c r="N43" s="170">
        <f>IF(InpOverride!N43="",F_Inputs!N43,InpOverride!N43)</f>
        <v>0</v>
      </c>
      <c r="O43" s="131"/>
    </row>
    <row r="44" spans="1:15">
      <c r="A44" t="str">
        <f>F_Inputs!A44</f>
        <v>WSH</v>
      </c>
      <c r="B44" t="s">
        <v>486</v>
      </c>
      <c r="C44" t="s">
        <v>487</v>
      </c>
      <c r="D44" t="s">
        <v>26</v>
      </c>
      <c r="E44" t="s">
        <v>16</v>
      </c>
      <c r="F44" s="131"/>
      <c r="G44" s="131"/>
      <c r="H44" s="131"/>
      <c r="I44" s="131"/>
      <c r="J44" s="170">
        <f>IF(InpOverride!J44="",F_Inputs!J44,InpOverride!J44)</f>
        <v>0</v>
      </c>
      <c r="K44" s="170">
        <f>IF(InpOverride!K44="",F_Inputs!K44,InpOverride!K44)</f>
        <v>0</v>
      </c>
      <c r="L44" s="170">
        <f>IF(InpOverride!L44="",F_Inputs!L44,InpOverride!L44)</f>
        <v>0</v>
      </c>
      <c r="M44" s="170">
        <f>IF(InpOverride!M44="",F_Inputs!M44,InpOverride!M44)</f>
        <v>0</v>
      </c>
      <c r="N44" s="170">
        <f>IF(InpOverride!N44="",F_Inputs!N44,InpOverride!N44)</f>
        <v>0</v>
      </c>
      <c r="O44" s="131"/>
    </row>
    <row r="45" spans="1:15">
      <c r="A45" t="str">
        <f>F_Inputs!A45</f>
        <v>WSH</v>
      </c>
      <c r="B45" t="s">
        <v>488</v>
      </c>
      <c r="C45" t="s">
        <v>489</v>
      </c>
      <c r="D45" t="s">
        <v>26</v>
      </c>
      <c r="E45" t="s">
        <v>16</v>
      </c>
      <c r="F45" s="131"/>
      <c r="G45" s="131"/>
      <c r="H45" s="131"/>
      <c r="I45" s="131"/>
      <c r="J45" s="170">
        <f>IF(InpOverride!J45="",F_Inputs!J45,InpOverride!J45)</f>
        <v>0</v>
      </c>
      <c r="K45" s="170">
        <f>IF(InpOverride!K45="",F_Inputs!K45,InpOverride!K45)</f>
        <v>0</v>
      </c>
      <c r="L45" s="170">
        <f>IF(InpOverride!L45="",F_Inputs!L45,InpOverride!L45)</f>
        <v>0</v>
      </c>
      <c r="M45" s="170">
        <f>IF(InpOverride!M45="",F_Inputs!M45,InpOverride!M45)</f>
        <v>0</v>
      </c>
      <c r="N45" s="170">
        <f>IF(InpOverride!N45="",F_Inputs!N45,InpOverride!N45)</f>
        <v>0</v>
      </c>
      <c r="O45" s="131"/>
    </row>
    <row r="46" spans="1:15">
      <c r="A46" t="str">
        <f>F_Inputs!A46</f>
        <v>WSH</v>
      </c>
      <c r="B46" t="s">
        <v>490</v>
      </c>
      <c r="C46" t="s">
        <v>491</v>
      </c>
      <c r="D46" t="s">
        <v>26</v>
      </c>
      <c r="E46" t="s">
        <v>16</v>
      </c>
      <c r="F46" s="131"/>
      <c r="G46" s="131"/>
      <c r="H46" s="131"/>
      <c r="I46" s="131"/>
      <c r="J46" s="170">
        <f>IF(InpOverride!J46="",F_Inputs!J46,InpOverride!J46)</f>
        <v>0</v>
      </c>
      <c r="K46" s="170">
        <f>IF(InpOverride!K46="",F_Inputs!K46,InpOverride!K46)</f>
        <v>0</v>
      </c>
      <c r="L46" s="170">
        <f>IF(InpOverride!L46="",F_Inputs!L46,InpOverride!L46)</f>
        <v>0</v>
      </c>
      <c r="M46" s="170">
        <f>IF(InpOverride!M46="",F_Inputs!M46,InpOverride!M46)</f>
        <v>0</v>
      </c>
      <c r="N46" s="170">
        <f>IF(InpOverride!N46="",F_Inputs!N46,InpOverride!N46)</f>
        <v>0</v>
      </c>
      <c r="O46" s="131"/>
    </row>
    <row r="47" spans="1:15">
      <c r="A47" t="str">
        <f>F_Inputs!A47</f>
        <v>WSH</v>
      </c>
      <c r="B47" t="s">
        <v>492</v>
      </c>
      <c r="C47" t="s">
        <v>493</v>
      </c>
      <c r="D47" t="s">
        <v>26</v>
      </c>
      <c r="E47" t="s">
        <v>16</v>
      </c>
      <c r="F47" s="131"/>
      <c r="G47" s="131"/>
      <c r="H47" s="131"/>
      <c r="I47" s="131"/>
      <c r="J47" s="170">
        <f>IF(InpOverride!J47="",F_Inputs!J47,InpOverride!J47)</f>
        <v>0</v>
      </c>
      <c r="K47" s="170">
        <f>IF(InpOverride!K47="",F_Inputs!K47,InpOverride!K47)</f>
        <v>0</v>
      </c>
      <c r="L47" s="170">
        <f>IF(InpOverride!L47="",F_Inputs!L47,InpOverride!L47)</f>
        <v>0</v>
      </c>
      <c r="M47" s="170">
        <f>IF(InpOverride!M47="",F_Inputs!M47,InpOverride!M47)</f>
        <v>0</v>
      </c>
      <c r="N47" s="170">
        <f>IF(InpOverride!N47="",F_Inputs!N47,InpOverride!N47)</f>
        <v>0</v>
      </c>
      <c r="O47" s="131"/>
    </row>
    <row r="48" spans="1:15">
      <c r="A48" t="str">
        <f>F_Inputs!A48</f>
        <v>WSH</v>
      </c>
      <c r="B48" t="s">
        <v>494</v>
      </c>
      <c r="C48" t="s">
        <v>495</v>
      </c>
      <c r="D48" t="s">
        <v>26</v>
      </c>
      <c r="E48" t="s">
        <v>16</v>
      </c>
      <c r="F48" s="131"/>
      <c r="G48" s="131"/>
      <c r="H48" s="131"/>
      <c r="I48" s="131"/>
      <c r="J48" s="170">
        <f>IF(InpOverride!J48="",F_Inputs!J48,InpOverride!J48)</f>
        <v>0</v>
      </c>
      <c r="K48" s="170">
        <f>IF(InpOverride!K48="",F_Inputs!K48,InpOverride!K48)</f>
        <v>0</v>
      </c>
      <c r="L48" s="170">
        <f>IF(InpOverride!L48="",F_Inputs!L48,InpOverride!L48)</f>
        <v>0</v>
      </c>
      <c r="M48" s="170">
        <f>IF(InpOverride!M48="",F_Inputs!M48,InpOverride!M48)</f>
        <v>0</v>
      </c>
      <c r="N48" s="170">
        <f>IF(InpOverride!N48="",F_Inputs!N48,InpOverride!N48)</f>
        <v>0</v>
      </c>
      <c r="O48" s="131"/>
    </row>
    <row r="49" spans="1:15">
      <c r="A49" t="str">
        <f>F_Inputs!A49</f>
        <v>WSH</v>
      </c>
      <c r="B49" t="s">
        <v>496</v>
      </c>
      <c r="C49" t="s">
        <v>497</v>
      </c>
      <c r="D49" t="s">
        <v>26</v>
      </c>
      <c r="E49" t="s">
        <v>16</v>
      </c>
      <c r="F49" s="131"/>
      <c r="G49" s="131"/>
      <c r="H49" s="131"/>
      <c r="I49" s="131"/>
      <c r="J49" s="170">
        <f>IF(InpOverride!J49="",F_Inputs!J49,InpOverride!J49)</f>
        <v>0</v>
      </c>
      <c r="K49" s="170">
        <f>IF(InpOverride!K49="",F_Inputs!K49,InpOverride!K49)</f>
        <v>0</v>
      </c>
      <c r="L49" s="170">
        <f>IF(InpOverride!L49="",F_Inputs!L49,InpOverride!L49)</f>
        <v>0</v>
      </c>
      <c r="M49" s="170">
        <f>IF(InpOverride!M49="",F_Inputs!M49,InpOverride!M49)</f>
        <v>0</v>
      </c>
      <c r="N49" s="170">
        <f>IF(InpOverride!N49="",F_Inputs!N49,InpOverride!N49)</f>
        <v>0</v>
      </c>
      <c r="O49" s="131"/>
    </row>
    <row r="50" spans="1:15">
      <c r="A50" t="str">
        <f>F_Inputs!A50</f>
        <v>WSH</v>
      </c>
      <c r="B50" t="s">
        <v>498</v>
      </c>
      <c r="C50" t="s">
        <v>499</v>
      </c>
      <c r="D50" t="s">
        <v>26</v>
      </c>
      <c r="E50" t="s">
        <v>16</v>
      </c>
      <c r="F50" s="131"/>
      <c r="G50" s="131"/>
      <c r="H50" s="131"/>
      <c r="I50" s="131"/>
      <c r="J50" s="170">
        <f>IF(InpOverride!J50="",F_Inputs!J50,InpOverride!J50)</f>
        <v>0</v>
      </c>
      <c r="K50" s="170">
        <f>IF(InpOverride!K50="",F_Inputs!K50,InpOverride!K50)</f>
        <v>0</v>
      </c>
      <c r="L50" s="170">
        <f>IF(InpOverride!L50="",F_Inputs!L50,InpOverride!L50)</f>
        <v>0</v>
      </c>
      <c r="M50" s="170">
        <f>IF(InpOverride!M50="",F_Inputs!M50,InpOverride!M50)</f>
        <v>0</v>
      </c>
      <c r="N50" s="170">
        <f>IF(InpOverride!N50="",F_Inputs!N50,InpOverride!N50)</f>
        <v>0</v>
      </c>
      <c r="O50" s="131"/>
    </row>
    <row r="51" spans="1:15">
      <c r="A51" t="str">
        <f>F_Inputs!A51</f>
        <v>WSH</v>
      </c>
      <c r="B51" t="s">
        <v>500</v>
      </c>
      <c r="C51" t="s">
        <v>501</v>
      </c>
      <c r="D51" t="s">
        <v>26</v>
      </c>
      <c r="E51" t="s">
        <v>16</v>
      </c>
      <c r="F51" s="131"/>
      <c r="G51" s="131"/>
      <c r="H51" s="131"/>
      <c r="I51" s="131"/>
      <c r="J51" s="170">
        <f>IF(InpOverride!J51="",F_Inputs!J51,InpOverride!J51)</f>
        <v>0</v>
      </c>
      <c r="K51" s="170">
        <f>IF(InpOverride!K51="",F_Inputs!K51,InpOverride!K51)</f>
        <v>0</v>
      </c>
      <c r="L51" s="170">
        <f>IF(InpOverride!L51="",F_Inputs!L51,InpOverride!L51)</f>
        <v>0</v>
      </c>
      <c r="M51" s="170">
        <f>IF(InpOverride!M51="",F_Inputs!M51,InpOverride!M51)</f>
        <v>0</v>
      </c>
      <c r="N51" s="170">
        <f>IF(InpOverride!N51="",F_Inputs!N51,InpOverride!N51)</f>
        <v>0</v>
      </c>
      <c r="O51" s="131"/>
    </row>
    <row r="52" spans="1:15">
      <c r="A52" t="str">
        <f>F_Inputs!A52</f>
        <v>WSH</v>
      </c>
      <c r="B52" t="s">
        <v>502</v>
      </c>
      <c r="C52" t="s">
        <v>503</v>
      </c>
      <c r="D52" t="s">
        <v>26</v>
      </c>
      <c r="E52" t="s">
        <v>16</v>
      </c>
      <c r="F52" s="131"/>
      <c r="G52" s="131"/>
      <c r="H52" s="131"/>
      <c r="I52" s="131"/>
      <c r="J52" s="170">
        <f>IF(InpOverride!J52="",F_Inputs!J52,InpOverride!J52)</f>
        <v>0</v>
      </c>
      <c r="K52" s="170">
        <f>IF(InpOverride!K52="",F_Inputs!K52,InpOverride!K52)</f>
        <v>0</v>
      </c>
      <c r="L52" s="170">
        <f>IF(InpOverride!L52="",F_Inputs!L52,InpOverride!L52)</f>
        <v>0</v>
      </c>
      <c r="M52" s="170">
        <f>IF(InpOverride!M52="",F_Inputs!M52,InpOverride!M52)</f>
        <v>0</v>
      </c>
      <c r="N52" s="170">
        <f>IF(InpOverride!N52="",F_Inputs!N52,InpOverride!N52)</f>
        <v>0</v>
      </c>
      <c r="O52" s="131"/>
    </row>
    <row r="53" spans="1:15">
      <c r="A53" t="str">
        <f>F_Inputs!A53</f>
        <v>WSH</v>
      </c>
      <c r="B53" t="s">
        <v>36</v>
      </c>
      <c r="C53" t="s">
        <v>504</v>
      </c>
      <c r="D53" t="s">
        <v>26</v>
      </c>
      <c r="E53" t="s">
        <v>16</v>
      </c>
      <c r="F53" s="131"/>
      <c r="G53" s="131"/>
      <c r="H53" s="131"/>
      <c r="I53" s="131"/>
      <c r="J53" s="131"/>
      <c r="K53" s="131"/>
      <c r="L53" s="170">
        <f>IF(InpOverride!L53="",F_Inputs!L53,InpOverride!L53)</f>
        <v>0</v>
      </c>
      <c r="M53" s="170">
        <f>IF(InpOverride!M53="",F_Inputs!M53,InpOverride!M53)</f>
        <v>0</v>
      </c>
      <c r="N53" s="170">
        <f>IF(InpOverride!N53="",F_Inputs!N53,InpOverride!N53)</f>
        <v>0</v>
      </c>
      <c r="O53" s="131"/>
    </row>
    <row r="54" spans="1:15">
      <c r="A54" t="str">
        <f>F_Inputs!A54</f>
        <v>WSH</v>
      </c>
      <c r="B54" t="s">
        <v>505</v>
      </c>
      <c r="C54" t="s">
        <v>506</v>
      </c>
      <c r="D54" t="s">
        <v>26</v>
      </c>
      <c r="E54" t="s">
        <v>16</v>
      </c>
      <c r="F54" s="131"/>
      <c r="G54" s="131"/>
      <c r="H54" s="131"/>
      <c r="I54" s="131"/>
      <c r="J54" s="131"/>
      <c r="K54" s="131"/>
      <c r="L54" s="170">
        <f>IF(InpOverride!L54="",F_Inputs!L54,InpOverride!L54)</f>
        <v>0</v>
      </c>
      <c r="M54" s="170">
        <f>IF(InpOverride!M54="",F_Inputs!M54,InpOverride!M54)</f>
        <v>0</v>
      </c>
      <c r="N54" s="170">
        <f>IF(InpOverride!N54="",F_Inputs!N54,InpOverride!N54)</f>
        <v>0</v>
      </c>
      <c r="O54" s="131"/>
    </row>
    <row r="55" spans="1:15">
      <c r="A55" t="str">
        <f>F_Inputs!A55</f>
        <v>WSH</v>
      </c>
      <c r="B55" t="s">
        <v>507</v>
      </c>
      <c r="C55" t="s">
        <v>506</v>
      </c>
      <c r="D55" t="s">
        <v>26</v>
      </c>
      <c r="E55" t="s">
        <v>16</v>
      </c>
      <c r="F55" s="131"/>
      <c r="G55" s="131"/>
      <c r="H55" s="131"/>
      <c r="I55" s="131"/>
      <c r="J55" s="131"/>
      <c r="K55" s="131"/>
      <c r="L55" s="170">
        <f>IF(InpOverride!L55="",F_Inputs!L55,InpOverride!L55)</f>
        <v>0</v>
      </c>
      <c r="M55" s="170">
        <f>IF(InpOverride!M55="",F_Inputs!M55,InpOverride!M55)</f>
        <v>0</v>
      </c>
      <c r="N55" s="170">
        <f>IF(InpOverride!N55="",F_Inputs!N55,InpOverride!N55)</f>
        <v>0</v>
      </c>
      <c r="O55" s="131"/>
    </row>
    <row r="56" spans="1:15">
      <c r="A56" t="str">
        <f>F_Inputs!A56</f>
        <v>WSH</v>
      </c>
      <c r="B56" t="s">
        <v>37</v>
      </c>
      <c r="C56" t="s">
        <v>508</v>
      </c>
      <c r="D56" t="s">
        <v>26</v>
      </c>
      <c r="E56" t="s">
        <v>16</v>
      </c>
      <c r="F56" s="131"/>
      <c r="G56" s="131"/>
      <c r="H56" s="131"/>
      <c r="I56" s="131"/>
      <c r="J56" s="131"/>
      <c r="K56" s="131"/>
      <c r="L56" s="170">
        <f>IF(InpOverride!L56="",F_Inputs!L56,InpOverride!L56)</f>
        <v>0</v>
      </c>
      <c r="M56" s="170">
        <f>IF(InpOverride!M56="",F_Inputs!M56,InpOverride!M56)</f>
        <v>0</v>
      </c>
      <c r="N56" s="170">
        <f>IF(InpOverride!N56="",F_Inputs!N56,InpOverride!N56)</f>
        <v>0</v>
      </c>
      <c r="O56" s="131"/>
    </row>
    <row r="57" spans="1:15">
      <c r="A57" t="str">
        <f>F_Inputs!A57</f>
        <v>WSH</v>
      </c>
      <c r="B57" t="s">
        <v>509</v>
      </c>
      <c r="C57" t="s">
        <v>510</v>
      </c>
      <c r="D57" t="s">
        <v>26</v>
      </c>
      <c r="E57" t="s">
        <v>16</v>
      </c>
      <c r="F57" s="131"/>
      <c r="G57" s="131"/>
      <c r="H57" s="131"/>
      <c r="I57" s="131"/>
      <c r="J57" s="131"/>
      <c r="K57" s="131"/>
      <c r="L57" s="170">
        <f>IF(InpOverride!L57="",F_Inputs!L57,InpOverride!L57)</f>
        <v>0</v>
      </c>
      <c r="M57" s="170">
        <f>IF(InpOverride!M57="",F_Inputs!M57,InpOverride!M57)</f>
        <v>0</v>
      </c>
      <c r="N57" s="170">
        <f>IF(InpOverride!N57="",F_Inputs!N57,InpOverride!N57)</f>
        <v>0</v>
      </c>
      <c r="O57" s="131"/>
    </row>
    <row r="58" spans="1:15">
      <c r="A58" t="str">
        <f>F_Inputs!A58</f>
        <v>WSH</v>
      </c>
      <c r="B58" t="s">
        <v>511</v>
      </c>
      <c r="C58" t="s">
        <v>510</v>
      </c>
      <c r="D58" t="s">
        <v>26</v>
      </c>
      <c r="E58" t="s">
        <v>16</v>
      </c>
      <c r="F58" s="131"/>
      <c r="G58" s="131"/>
      <c r="H58" s="131"/>
      <c r="I58" s="131"/>
      <c r="J58" s="131"/>
      <c r="K58" s="131"/>
      <c r="L58" s="170">
        <f>IF(InpOverride!L58="",F_Inputs!L58,InpOverride!L58)</f>
        <v>0</v>
      </c>
      <c r="M58" s="170">
        <f>IF(InpOverride!M58="",F_Inputs!M58,InpOverride!M58)</f>
        <v>0</v>
      </c>
      <c r="N58" s="170">
        <f>IF(InpOverride!N58="",F_Inputs!N58,InpOverride!N58)</f>
        <v>0</v>
      </c>
      <c r="O58" s="131"/>
    </row>
    <row r="59" spans="1:15">
      <c r="A59" t="str">
        <f>F_Inputs!A59</f>
        <v>WSH</v>
      </c>
      <c r="B59" t="s">
        <v>38</v>
      </c>
      <c r="C59" t="s">
        <v>512</v>
      </c>
      <c r="D59" t="s">
        <v>26</v>
      </c>
      <c r="E59" t="s">
        <v>16</v>
      </c>
      <c r="F59" s="131"/>
      <c r="G59" s="131"/>
      <c r="H59" s="131"/>
      <c r="I59" s="131"/>
      <c r="J59" s="131"/>
      <c r="K59" s="131"/>
      <c r="L59" s="170">
        <f>IF(InpOverride!L59="",F_Inputs!L59,InpOverride!L59)</f>
        <v>0</v>
      </c>
      <c r="M59" s="170">
        <f>IF(InpOverride!M59="",F_Inputs!M59,InpOverride!M59)</f>
        <v>0</v>
      </c>
      <c r="N59" s="170">
        <f>IF(InpOverride!N59="",F_Inputs!N59,InpOverride!N59)</f>
        <v>0</v>
      </c>
      <c r="O59" s="131"/>
    </row>
    <row r="60" spans="1:15">
      <c r="A60" t="str">
        <f>F_Inputs!A60</f>
        <v>WSH</v>
      </c>
      <c r="B60" t="s">
        <v>39</v>
      </c>
      <c r="C60" t="s">
        <v>513</v>
      </c>
      <c r="D60" t="s">
        <v>26</v>
      </c>
      <c r="E60" t="s">
        <v>16</v>
      </c>
      <c r="F60" s="131"/>
      <c r="G60" s="131"/>
      <c r="H60" s="131"/>
      <c r="I60" s="131"/>
      <c r="J60" s="131"/>
      <c r="K60" s="131"/>
      <c r="L60" s="170">
        <f>IF(InpOverride!L60="",F_Inputs!L60,InpOverride!L60)</f>
        <v>0</v>
      </c>
      <c r="M60" s="170">
        <f>IF(InpOverride!M60="",F_Inputs!M60,InpOverride!M60)</f>
        <v>0</v>
      </c>
      <c r="N60" s="170">
        <f>IF(InpOverride!N60="",F_Inputs!N60,InpOverride!N60)</f>
        <v>0</v>
      </c>
      <c r="O60" s="131"/>
    </row>
    <row r="61" spans="1:15">
      <c r="A61" t="str">
        <f>F_Inputs!A61</f>
        <v>WSH</v>
      </c>
      <c r="B61" t="s">
        <v>40</v>
      </c>
      <c r="C61" t="s">
        <v>513</v>
      </c>
      <c r="D61" t="s">
        <v>26</v>
      </c>
      <c r="E61" t="s">
        <v>16</v>
      </c>
      <c r="F61" s="131"/>
      <c r="G61" s="131"/>
      <c r="H61" s="131"/>
      <c r="I61" s="131"/>
      <c r="J61" s="131"/>
      <c r="K61" s="131"/>
      <c r="L61" s="170">
        <f>IF(InpOverride!L61="",F_Inputs!L61,InpOverride!L61)</f>
        <v>0</v>
      </c>
      <c r="M61" s="170">
        <f>IF(InpOverride!M61="",F_Inputs!M61,InpOverride!M61)</f>
        <v>0</v>
      </c>
      <c r="N61" s="170">
        <f>IF(InpOverride!N61="",F_Inputs!N61,InpOverride!N61)</f>
        <v>0</v>
      </c>
      <c r="O61" s="131"/>
    </row>
    <row r="62" spans="1:15">
      <c r="A62" t="str">
        <f>F_Inputs!A62</f>
        <v>WSH</v>
      </c>
      <c r="B62" t="s">
        <v>41</v>
      </c>
      <c r="C62" t="s">
        <v>514</v>
      </c>
      <c r="D62" t="s">
        <v>26</v>
      </c>
      <c r="E62" t="s">
        <v>16</v>
      </c>
      <c r="F62" s="131"/>
      <c r="G62" s="131"/>
      <c r="H62" s="131"/>
      <c r="I62" s="131"/>
      <c r="J62" s="131"/>
      <c r="K62" s="131"/>
      <c r="L62" s="131"/>
      <c r="M62" s="131"/>
      <c r="N62" s="170">
        <f>IF(InpOverride!N62="",F_Inputs!N62,InpOverride!N62)</f>
        <v>-13.487</v>
      </c>
      <c r="O62" s="131"/>
    </row>
    <row r="63" spans="1:15">
      <c r="A63" t="str">
        <f>F_Inputs!A63</f>
        <v>WSH</v>
      </c>
      <c r="B63" t="s">
        <v>42</v>
      </c>
      <c r="C63" t="s">
        <v>515</v>
      </c>
      <c r="D63" t="s">
        <v>26</v>
      </c>
      <c r="E63" t="s">
        <v>16</v>
      </c>
      <c r="F63" s="131"/>
      <c r="G63" s="131"/>
      <c r="H63" s="131"/>
      <c r="I63" s="131"/>
      <c r="J63" s="131"/>
      <c r="K63" s="131"/>
      <c r="L63" s="131"/>
      <c r="M63" s="131"/>
      <c r="N63" s="170">
        <f>IF(InpOverride!N63="",F_Inputs!N63,InpOverride!N63)</f>
        <v>-11.785</v>
      </c>
      <c r="O63" s="131"/>
    </row>
    <row r="64" spans="1:15">
      <c r="A64" t="str">
        <f>F_Inputs!A64</f>
        <v>WSH</v>
      </c>
      <c r="B64" t="s">
        <v>43</v>
      </c>
      <c r="C64" t="s">
        <v>515</v>
      </c>
      <c r="D64" t="s">
        <v>26</v>
      </c>
      <c r="E64" t="s">
        <v>16</v>
      </c>
      <c r="F64" s="131"/>
      <c r="G64" s="131"/>
      <c r="H64" s="131"/>
      <c r="I64" s="131"/>
      <c r="J64" s="131"/>
      <c r="K64" s="131"/>
      <c r="L64" s="131"/>
      <c r="M64" s="131"/>
      <c r="N64" s="170">
        <f>IF(InpOverride!N64="",F_Inputs!N64,InpOverride!N64)</f>
        <v>0</v>
      </c>
      <c r="O64" s="131"/>
    </row>
    <row r="65" spans="1:15">
      <c r="A65" t="str">
        <f>F_Inputs!A65</f>
        <v>WSH</v>
      </c>
      <c r="B65" t="s">
        <v>44</v>
      </c>
      <c r="C65" t="s">
        <v>516</v>
      </c>
      <c r="D65" t="s">
        <v>439</v>
      </c>
      <c r="E65" t="s">
        <v>16</v>
      </c>
      <c r="F65" s="172">
        <f>IF(InpOverride!F65="",F_Inputs!F65,InpOverride!F65)</f>
        <v>234.4</v>
      </c>
      <c r="G65" s="172">
        <f>IF(InpOverride!G65="",F_Inputs!G65,InpOverride!G65)</f>
        <v>242.5</v>
      </c>
      <c r="H65" s="172">
        <f>IF(InpOverride!H65="",F_Inputs!H65,InpOverride!H65)</f>
        <v>249.5</v>
      </c>
      <c r="I65" s="172">
        <f>IF(InpOverride!I65="",F_Inputs!I65,InpOverride!I65)</f>
        <v>255.7</v>
      </c>
      <c r="J65" s="172">
        <f>IF(InpOverride!J65="",F_Inputs!J65,InpOverride!J65)</f>
        <v>258</v>
      </c>
      <c r="K65" s="172">
        <f>IF(InpOverride!K65="",F_Inputs!K65,InpOverride!K65)</f>
        <v>261.39999999999998</v>
      </c>
      <c r="L65" s="172">
        <f>IF(InpOverride!L65="",F_Inputs!L65,InpOverride!L65)</f>
        <v>270.60000000000002</v>
      </c>
      <c r="M65" s="172">
        <f>IF(InpOverride!M65="",F_Inputs!M65,InpOverride!M65)</f>
        <v>279.7</v>
      </c>
      <c r="N65" s="172">
        <f>IF(InpOverride!N65="",F_Inputs!N65,InpOverride!N65)</f>
        <v>288.2</v>
      </c>
      <c r="O65" s="133"/>
    </row>
    <row r="66" spans="1:15">
      <c r="A66" t="str">
        <f>F_Inputs!A66</f>
        <v>WSH</v>
      </c>
      <c r="B66" t="s">
        <v>45</v>
      </c>
      <c r="C66" t="s">
        <v>517</v>
      </c>
      <c r="D66" t="s">
        <v>439</v>
      </c>
      <c r="E66" t="s">
        <v>16</v>
      </c>
      <c r="F66" s="172">
        <f>IF(InpOverride!F66="",F_Inputs!F66,InpOverride!F66)</f>
        <v>235.2</v>
      </c>
      <c r="G66" s="172">
        <f>IF(InpOverride!G66="",F_Inputs!G66,InpOverride!G66)</f>
        <v>242.4</v>
      </c>
      <c r="H66" s="172">
        <f>IF(InpOverride!H66="",F_Inputs!H66,InpOverride!H66)</f>
        <v>250</v>
      </c>
      <c r="I66" s="172">
        <f>IF(InpOverride!I66="",F_Inputs!I66,InpOverride!I66)</f>
        <v>255.9</v>
      </c>
      <c r="J66" s="172">
        <f>IF(InpOverride!J66="",F_Inputs!J66,InpOverride!J66)</f>
        <v>258.5</v>
      </c>
      <c r="K66" s="172">
        <f>IF(InpOverride!K66="",F_Inputs!K66,InpOverride!K66)</f>
        <v>262.10000000000002</v>
      </c>
      <c r="L66" s="172">
        <f>IF(InpOverride!L66="",F_Inputs!L66,InpOverride!L66)</f>
        <v>271.7</v>
      </c>
      <c r="M66" s="172">
        <f>IF(InpOverride!M66="",F_Inputs!M66,InpOverride!M66)</f>
        <v>280.7</v>
      </c>
      <c r="N66" s="172">
        <f>IF(InpOverride!N66="",F_Inputs!N66,InpOverride!N66)</f>
        <v>289.2</v>
      </c>
      <c r="O66" s="133"/>
    </row>
    <row r="67" spans="1:15">
      <c r="A67" t="str">
        <f>F_Inputs!A67</f>
        <v>WSH</v>
      </c>
      <c r="B67" t="s">
        <v>46</v>
      </c>
      <c r="C67" t="s">
        <v>518</v>
      </c>
      <c r="D67" t="s">
        <v>439</v>
      </c>
      <c r="E67" t="s">
        <v>16</v>
      </c>
      <c r="F67" s="172">
        <f>IF(InpOverride!F67="",F_Inputs!F67,InpOverride!F67)</f>
        <v>235.2</v>
      </c>
      <c r="G67" s="172">
        <f>IF(InpOverride!G67="",F_Inputs!G67,InpOverride!G67)</f>
        <v>241.8</v>
      </c>
      <c r="H67" s="172">
        <f>IF(InpOverride!H67="",F_Inputs!H67,InpOverride!H67)</f>
        <v>249.7</v>
      </c>
      <c r="I67" s="172">
        <f>IF(InpOverride!I67="",F_Inputs!I67,InpOverride!I67)</f>
        <v>256.3</v>
      </c>
      <c r="J67" s="172">
        <f>IF(InpOverride!J67="",F_Inputs!J67,InpOverride!J67)</f>
        <v>258.89999999999998</v>
      </c>
      <c r="K67" s="172">
        <f>IF(InpOverride!K67="",F_Inputs!K67,InpOverride!K67)</f>
        <v>263.10000000000002</v>
      </c>
      <c r="L67" s="172">
        <f>IF(InpOverride!L67="",F_Inputs!L67,InpOverride!L67)</f>
        <v>272.3</v>
      </c>
      <c r="M67" s="172">
        <f>IF(InpOverride!M67="",F_Inputs!M67,InpOverride!M67)</f>
        <v>281.5</v>
      </c>
      <c r="N67" s="172">
        <f>IF(InpOverride!N67="",F_Inputs!N67,InpOverride!N67)</f>
        <v>289.60000000000002</v>
      </c>
      <c r="O67" s="133"/>
    </row>
    <row r="68" spans="1:15">
      <c r="A68" t="str">
        <f>F_Inputs!A68</f>
        <v>WSH</v>
      </c>
      <c r="B68" t="s">
        <v>47</v>
      </c>
      <c r="C68" t="s">
        <v>519</v>
      </c>
      <c r="D68" t="s">
        <v>439</v>
      </c>
      <c r="E68" t="s">
        <v>16</v>
      </c>
      <c r="F68" s="172">
        <f>IF(InpOverride!F68="",F_Inputs!F68,InpOverride!F68)</f>
        <v>234.7</v>
      </c>
      <c r="G68" s="172">
        <f>IF(InpOverride!G68="",F_Inputs!G68,InpOverride!G68)</f>
        <v>242.1</v>
      </c>
      <c r="H68" s="172">
        <f>IF(InpOverride!H68="",F_Inputs!H68,InpOverride!H68)</f>
        <v>249.7</v>
      </c>
      <c r="I68" s="172">
        <f>IF(InpOverride!I68="",F_Inputs!I68,InpOverride!I68)</f>
        <v>256</v>
      </c>
      <c r="J68" s="172">
        <f>IF(InpOverride!J68="",F_Inputs!J68,InpOverride!J68)</f>
        <v>258.60000000000002</v>
      </c>
      <c r="K68" s="172">
        <f>IF(InpOverride!K68="",F_Inputs!K68,InpOverride!K68)</f>
        <v>263.39999999999998</v>
      </c>
      <c r="L68" s="172">
        <f>IF(InpOverride!L68="",F_Inputs!L68,InpOverride!L68)</f>
        <v>272.89999999999998</v>
      </c>
      <c r="M68" s="172">
        <f>IF(InpOverride!M68="",F_Inputs!M68,InpOverride!M68)</f>
        <v>281.7</v>
      </c>
      <c r="N68" s="172">
        <f>IF(InpOverride!N68="",F_Inputs!N68,InpOverride!N68)</f>
        <v>289.5</v>
      </c>
      <c r="O68" s="133"/>
    </row>
    <row r="69" spans="1:15">
      <c r="A69" t="str">
        <f>F_Inputs!A69</f>
        <v>WSH</v>
      </c>
      <c r="B69" t="s">
        <v>48</v>
      </c>
      <c r="C69" t="s">
        <v>520</v>
      </c>
      <c r="D69" t="s">
        <v>439</v>
      </c>
      <c r="E69" t="s">
        <v>16</v>
      </c>
      <c r="F69" s="172">
        <f>IF(InpOverride!F69="",F_Inputs!F69,InpOverride!F69)</f>
        <v>236.1</v>
      </c>
      <c r="G69" s="172">
        <f>IF(InpOverride!G69="",F_Inputs!G69,InpOverride!G69)</f>
        <v>243</v>
      </c>
      <c r="H69" s="172">
        <f>IF(InpOverride!H69="",F_Inputs!H69,InpOverride!H69)</f>
        <v>251</v>
      </c>
      <c r="I69" s="172">
        <f>IF(InpOverride!I69="",F_Inputs!I69,InpOverride!I69)</f>
        <v>257</v>
      </c>
      <c r="J69" s="172">
        <f>IF(InpOverride!J69="",F_Inputs!J69,InpOverride!J69)</f>
        <v>259.8</v>
      </c>
      <c r="K69" s="172">
        <f>IF(InpOverride!K69="",F_Inputs!K69,InpOverride!K69)</f>
        <v>264.39999999999998</v>
      </c>
      <c r="L69" s="172">
        <f>IF(InpOverride!L69="",F_Inputs!L69,InpOverride!L69)</f>
        <v>274.7</v>
      </c>
      <c r="M69" s="172">
        <f>IF(InpOverride!M69="",F_Inputs!M69,InpOverride!M69)</f>
        <v>284.2</v>
      </c>
      <c r="N69" s="172">
        <f>IF(InpOverride!N69="",F_Inputs!N69,InpOverride!N69)</f>
        <v>291.7</v>
      </c>
      <c r="O69" s="133"/>
    </row>
    <row r="70" spans="1:15">
      <c r="A70" t="str">
        <f>F_Inputs!A70</f>
        <v>WSH</v>
      </c>
      <c r="B70" t="s">
        <v>49</v>
      </c>
      <c r="C70" t="s">
        <v>521</v>
      </c>
      <c r="D70" t="s">
        <v>439</v>
      </c>
      <c r="E70" t="s">
        <v>16</v>
      </c>
      <c r="F70" s="172">
        <f>IF(InpOverride!F70="",F_Inputs!F70,InpOverride!F70)</f>
        <v>237.9</v>
      </c>
      <c r="G70" s="172">
        <f>IF(InpOverride!G70="",F_Inputs!G70,InpOverride!G70)</f>
        <v>244.2</v>
      </c>
      <c r="H70" s="172">
        <f>IF(InpOverride!H70="",F_Inputs!H70,InpOverride!H70)</f>
        <v>251.9</v>
      </c>
      <c r="I70" s="172">
        <f>IF(InpOverride!I70="",F_Inputs!I70,InpOverride!I70)</f>
        <v>257.60000000000002</v>
      </c>
      <c r="J70" s="172">
        <f>IF(InpOverride!J70="",F_Inputs!J70,InpOverride!J70)</f>
        <v>259.60000000000002</v>
      </c>
      <c r="K70" s="172">
        <f>IF(InpOverride!K70="",F_Inputs!K70,InpOverride!K70)</f>
        <v>264.89999999999998</v>
      </c>
      <c r="L70" s="172">
        <f>IF(InpOverride!L70="",F_Inputs!L70,InpOverride!L70)</f>
        <v>275.10000000000002</v>
      </c>
      <c r="M70" s="172">
        <f>IF(InpOverride!M70="",F_Inputs!M70,InpOverride!M70)</f>
        <v>284.10000000000002</v>
      </c>
      <c r="N70" s="172">
        <f>IF(InpOverride!N70="",F_Inputs!N70,InpOverride!N70)</f>
        <v>291</v>
      </c>
      <c r="O70" s="133"/>
    </row>
    <row r="71" spans="1:15">
      <c r="A71" t="str">
        <f>F_Inputs!A71</f>
        <v>WSH</v>
      </c>
      <c r="B71" t="s">
        <v>50</v>
      </c>
      <c r="C71" t="s">
        <v>522</v>
      </c>
      <c r="D71" t="s">
        <v>439</v>
      </c>
      <c r="E71" t="s">
        <v>16</v>
      </c>
      <c r="F71" s="172">
        <f>IF(InpOverride!F71="",F_Inputs!F71,InpOverride!F71)</f>
        <v>238</v>
      </c>
      <c r="G71" s="172">
        <f>IF(InpOverride!G71="",F_Inputs!G71,InpOverride!G71)</f>
        <v>245.6</v>
      </c>
      <c r="H71" s="172">
        <f>IF(InpOverride!H71="",F_Inputs!H71,InpOverride!H71)</f>
        <v>251.9</v>
      </c>
      <c r="I71" s="172">
        <f>IF(InpOverride!I71="",F_Inputs!I71,InpOverride!I71)</f>
        <v>257.7</v>
      </c>
      <c r="J71" s="172">
        <f>IF(InpOverride!J71="",F_Inputs!J71,InpOverride!J71)</f>
        <v>259.5</v>
      </c>
      <c r="K71" s="172">
        <f>IF(InpOverride!K71="",F_Inputs!K71,InpOverride!K71)</f>
        <v>264.8</v>
      </c>
      <c r="L71" s="172">
        <f>IF(InpOverride!L71="",F_Inputs!L71,InpOverride!L71)</f>
        <v>275.3</v>
      </c>
      <c r="M71" s="172">
        <f>IF(InpOverride!M71="",F_Inputs!M71,InpOverride!M71)</f>
        <v>284.5</v>
      </c>
      <c r="N71" s="172">
        <f>IF(InpOverride!N71="",F_Inputs!N71,InpOverride!N71)</f>
        <v>290.39999999999998</v>
      </c>
      <c r="O71" s="133"/>
    </row>
    <row r="72" spans="1:15">
      <c r="A72" t="str">
        <f>F_Inputs!A72</f>
        <v>WSH</v>
      </c>
      <c r="B72" t="s">
        <v>51</v>
      </c>
      <c r="C72" t="s">
        <v>523</v>
      </c>
      <c r="D72" t="s">
        <v>439</v>
      </c>
      <c r="E72" t="s">
        <v>16</v>
      </c>
      <c r="F72" s="172">
        <f>IF(InpOverride!F72="",F_Inputs!F72,InpOverride!F72)</f>
        <v>238.5</v>
      </c>
      <c r="G72" s="172">
        <f>IF(InpOverride!G72="",F_Inputs!G72,InpOverride!G72)</f>
        <v>245.6</v>
      </c>
      <c r="H72" s="172">
        <f>IF(InpOverride!H72="",F_Inputs!H72,InpOverride!H72)</f>
        <v>252.1</v>
      </c>
      <c r="I72" s="172">
        <f>IF(InpOverride!I72="",F_Inputs!I72,InpOverride!I72)</f>
        <v>257.10000000000002</v>
      </c>
      <c r="J72" s="172">
        <f>IF(InpOverride!J72="",F_Inputs!J72,InpOverride!J72)</f>
        <v>259.8</v>
      </c>
      <c r="K72" s="172">
        <f>IF(InpOverride!K72="",F_Inputs!K72,InpOverride!K72)</f>
        <v>265.5</v>
      </c>
      <c r="L72" s="172">
        <f>IF(InpOverride!L72="",F_Inputs!L72,InpOverride!L72)</f>
        <v>275.8</v>
      </c>
      <c r="M72" s="172">
        <f>IF(InpOverride!M72="",F_Inputs!M72,InpOverride!M72)</f>
        <v>284.60000000000002</v>
      </c>
      <c r="N72" s="172">
        <f>IF(InpOverride!N72="",F_Inputs!N72,InpOverride!N72)</f>
        <v>291</v>
      </c>
      <c r="O72" s="133"/>
    </row>
    <row r="73" spans="1:15">
      <c r="A73" t="str">
        <f>F_Inputs!A73</f>
        <v>WSH</v>
      </c>
      <c r="B73" t="s">
        <v>52</v>
      </c>
      <c r="C73" t="s">
        <v>524</v>
      </c>
      <c r="D73" t="s">
        <v>439</v>
      </c>
      <c r="E73" t="s">
        <v>16</v>
      </c>
      <c r="F73" s="172">
        <f>IF(InpOverride!F73="",F_Inputs!F73,InpOverride!F73)</f>
        <v>239.4</v>
      </c>
      <c r="G73" s="172">
        <f>IF(InpOverride!G73="",F_Inputs!G73,InpOverride!G73)</f>
        <v>246.8</v>
      </c>
      <c r="H73" s="172">
        <f>IF(InpOverride!H73="",F_Inputs!H73,InpOverride!H73)</f>
        <v>253.4</v>
      </c>
      <c r="I73" s="172">
        <f>IF(InpOverride!I73="",F_Inputs!I73,InpOverride!I73)</f>
        <v>257.5</v>
      </c>
      <c r="J73" s="172">
        <f>IF(InpOverride!J73="",F_Inputs!J73,InpOverride!J73)</f>
        <v>260.60000000000002</v>
      </c>
      <c r="K73" s="172">
        <f>IF(InpOverride!K73="",F_Inputs!K73,InpOverride!K73)</f>
        <v>267.10000000000002</v>
      </c>
      <c r="L73" s="172">
        <f>IF(InpOverride!L73="",F_Inputs!L73,InpOverride!L73)</f>
        <v>278.10000000000002</v>
      </c>
      <c r="M73" s="172">
        <f>IF(InpOverride!M73="",F_Inputs!M73,InpOverride!M73)</f>
        <v>285.60000000000002</v>
      </c>
      <c r="N73" s="172">
        <f>IF(InpOverride!N73="",F_Inputs!N73,InpOverride!N73)</f>
        <v>291.89999999999998</v>
      </c>
      <c r="O73" s="133"/>
    </row>
    <row r="74" spans="1:15">
      <c r="A74" t="str">
        <f>F_Inputs!A74</f>
        <v>WSH</v>
      </c>
      <c r="B74" t="s">
        <v>53</v>
      </c>
      <c r="C74" t="s">
        <v>525</v>
      </c>
      <c r="D74" t="s">
        <v>439</v>
      </c>
      <c r="E74" t="s">
        <v>16</v>
      </c>
      <c r="F74" s="172">
        <f>IF(InpOverride!F74="",F_Inputs!F74,InpOverride!F74)</f>
        <v>238</v>
      </c>
      <c r="G74" s="172">
        <f>IF(InpOverride!G74="",F_Inputs!G74,InpOverride!G74)</f>
        <v>245.8</v>
      </c>
      <c r="H74" s="172">
        <f>IF(InpOverride!H74="",F_Inputs!H74,InpOverride!H74)</f>
        <v>252.6</v>
      </c>
      <c r="I74" s="172">
        <f>IF(InpOverride!I74="",F_Inputs!I74,InpOverride!I74)</f>
        <v>255.4</v>
      </c>
      <c r="J74" s="172">
        <f>IF(InpOverride!J74="",F_Inputs!J74,InpOverride!J74)</f>
        <v>258.8</v>
      </c>
      <c r="K74" s="172">
        <f>IF(InpOverride!K74="",F_Inputs!K74,InpOverride!K74)</f>
        <v>265.5</v>
      </c>
      <c r="L74" s="172">
        <f>IF(InpOverride!L74="",F_Inputs!L74,InpOverride!L74)</f>
        <v>276</v>
      </c>
      <c r="M74" s="172">
        <f>IF(InpOverride!M74="",F_Inputs!M74,InpOverride!M74)</f>
        <v>283</v>
      </c>
      <c r="N74" s="172">
        <f>IF(InpOverride!N74="",F_Inputs!N74,InpOverride!N74)</f>
        <v>290.60000000000002</v>
      </c>
      <c r="O74" s="133"/>
    </row>
    <row r="75" spans="1:15">
      <c r="A75" t="str">
        <f>F_Inputs!A75</f>
        <v>WSH</v>
      </c>
      <c r="B75" t="s">
        <v>54</v>
      </c>
      <c r="C75" t="s">
        <v>526</v>
      </c>
      <c r="D75" t="s">
        <v>439</v>
      </c>
      <c r="E75" t="s">
        <v>16</v>
      </c>
      <c r="F75" s="172">
        <f>IF(InpOverride!F75="",F_Inputs!F75,InpOverride!F75)</f>
        <v>239.9</v>
      </c>
      <c r="G75" s="172">
        <f>IF(InpOverride!G75="",F_Inputs!G75,InpOverride!G75)</f>
        <v>247.6</v>
      </c>
      <c r="H75" s="172">
        <f>IF(InpOverride!H75="",F_Inputs!H75,InpOverride!H75)</f>
        <v>254.2</v>
      </c>
      <c r="I75" s="172">
        <f>IF(InpOverride!I75="",F_Inputs!I75,InpOverride!I75)</f>
        <v>256.7</v>
      </c>
      <c r="J75" s="172">
        <f>IF(InpOverride!J75="",F_Inputs!J75,InpOverride!J75)</f>
        <v>260</v>
      </c>
      <c r="K75" s="172">
        <f>IF(InpOverride!K75="",F_Inputs!K75,InpOverride!K75)</f>
        <v>268.39999999999998</v>
      </c>
      <c r="L75" s="172">
        <f>IF(InpOverride!L75="",F_Inputs!L75,InpOverride!L75)</f>
        <v>278.10000000000002</v>
      </c>
      <c r="M75" s="172">
        <f>IF(InpOverride!M75="",F_Inputs!M75,InpOverride!M75)</f>
        <v>285</v>
      </c>
      <c r="N75" s="172">
        <f>IF(InpOverride!N75="",F_Inputs!N75,InpOverride!N75)</f>
        <v>292</v>
      </c>
      <c r="O75" s="133"/>
    </row>
    <row r="76" spans="1:15">
      <c r="A76" t="str">
        <f>F_Inputs!A76</f>
        <v>WSH</v>
      </c>
      <c r="B76" t="s">
        <v>527</v>
      </c>
      <c r="C76" t="s">
        <v>528</v>
      </c>
      <c r="D76" t="s">
        <v>439</v>
      </c>
      <c r="E76" t="s">
        <v>16</v>
      </c>
      <c r="F76" s="172">
        <f>IF(InpOverride!F76="",F_Inputs!F76,InpOverride!F76)</f>
        <v>240.8</v>
      </c>
      <c r="G76" s="172">
        <f>IF(InpOverride!G76="",F_Inputs!G76,InpOverride!G76)</f>
        <v>248.7</v>
      </c>
      <c r="H76" s="172">
        <f>IF(InpOverride!H76="",F_Inputs!H76,InpOverride!H76)</f>
        <v>254.8</v>
      </c>
      <c r="I76" s="172">
        <f>IF(InpOverride!I76="",F_Inputs!I76,InpOverride!I76)</f>
        <v>257.10000000000002</v>
      </c>
      <c r="J76" s="172">
        <f>IF(InpOverride!J76="",F_Inputs!J76,InpOverride!J76)</f>
        <v>261.10000000000002</v>
      </c>
      <c r="K76" s="172">
        <f>IF(InpOverride!K76="",F_Inputs!K76,InpOverride!K76)</f>
        <v>269.3</v>
      </c>
      <c r="L76" s="172">
        <f>IF(InpOverride!L76="",F_Inputs!L76,InpOverride!L76)</f>
        <v>278.3</v>
      </c>
      <c r="M76" s="172">
        <f>IF(InpOverride!M76="",F_Inputs!M76,InpOverride!M76)</f>
        <v>285.10000000000002</v>
      </c>
      <c r="N76" s="172">
        <f>IF(InpOverride!N76="",F_Inputs!N76,InpOverride!N76)</f>
        <v>292.60000000000002</v>
      </c>
      <c r="O76" s="133"/>
    </row>
    <row r="77" spans="1:15">
      <c r="B77" s="95" t="s">
        <v>188</v>
      </c>
      <c r="C77" s="152" t="s">
        <v>189</v>
      </c>
      <c r="D77" t="s">
        <v>26</v>
      </c>
      <c r="E77" t="s">
        <v>16</v>
      </c>
      <c r="F77" s="133"/>
      <c r="G77" s="133"/>
      <c r="H77" s="133"/>
      <c r="I77" s="133"/>
      <c r="J77" s="133"/>
      <c r="K77" s="133"/>
      <c r="L77" s="133"/>
      <c r="M77" s="172">
        <f>IF(InpOverride!M77="",F_Inputs!M77,InpOverride!M77)</f>
        <v>0</v>
      </c>
      <c r="N77" s="133"/>
      <c r="O77" s="133"/>
    </row>
    <row r="78" spans="1:15">
      <c r="B78" s="95" t="s">
        <v>190</v>
      </c>
      <c r="C78" s="152" t="s">
        <v>191</v>
      </c>
      <c r="D78" t="s">
        <v>26</v>
      </c>
      <c r="E78" t="s">
        <v>16</v>
      </c>
      <c r="F78" s="133"/>
      <c r="G78" s="133"/>
      <c r="H78" s="133"/>
      <c r="I78" s="133"/>
      <c r="J78" s="133"/>
      <c r="K78" s="133"/>
      <c r="L78" s="133"/>
      <c r="M78" s="172">
        <f>IF(InpOverride!M78="",F_Inputs!M78,InpOverride!M78)</f>
        <v>0</v>
      </c>
      <c r="N78" s="133"/>
      <c r="O78" s="133"/>
    </row>
    <row r="79" spans="1:15">
      <c r="B79" s="95" t="s">
        <v>192</v>
      </c>
      <c r="C79" s="152" t="s">
        <v>193</v>
      </c>
      <c r="D79" t="s">
        <v>26</v>
      </c>
      <c r="E79" t="s">
        <v>16</v>
      </c>
      <c r="F79" s="133"/>
      <c r="G79" s="133"/>
      <c r="H79" s="133"/>
      <c r="I79" s="133"/>
      <c r="J79" s="133"/>
      <c r="K79" s="133"/>
      <c r="L79" s="133"/>
      <c r="M79" s="172">
        <f>IF(InpOverride!M79="",F_Inputs!M79,InpOverride!M79)</f>
        <v>0</v>
      </c>
      <c r="N79" s="133"/>
      <c r="O79" s="133"/>
    </row>
    <row r="80" spans="1:15">
      <c r="B80" s="95" t="s">
        <v>194</v>
      </c>
      <c r="C80" s="152" t="s">
        <v>195</v>
      </c>
      <c r="D80" t="s">
        <v>26</v>
      </c>
      <c r="E80" t="s">
        <v>16</v>
      </c>
      <c r="F80" s="133"/>
      <c r="G80" s="133"/>
      <c r="H80" s="133"/>
      <c r="I80" s="133"/>
      <c r="J80" s="133"/>
      <c r="K80" s="133"/>
      <c r="L80" s="133"/>
      <c r="M80" s="133"/>
      <c r="N80" s="172">
        <f>IF(InpOverride!N80="",F_Inputs!N80,InpOverride!N80)</f>
        <v>0</v>
      </c>
      <c r="O80" s="133"/>
    </row>
    <row r="81" spans="2:15">
      <c r="B81" s="95" t="s">
        <v>196</v>
      </c>
      <c r="C81" s="152" t="s">
        <v>197</v>
      </c>
      <c r="D81" t="s">
        <v>26</v>
      </c>
      <c r="E81" t="s">
        <v>16</v>
      </c>
      <c r="F81" s="133"/>
      <c r="G81" s="133"/>
      <c r="H81" s="133"/>
      <c r="I81" s="133"/>
      <c r="J81" s="133"/>
      <c r="K81" s="133"/>
      <c r="L81" s="133"/>
      <c r="M81" s="133"/>
      <c r="N81" s="172">
        <f>IF(InpOverride!N81="",F_Inputs!N81,InpOverride!N81)</f>
        <v>0</v>
      </c>
      <c r="O81" s="133"/>
    </row>
    <row r="82" spans="2:15">
      <c r="B82" s="95" t="s">
        <v>198</v>
      </c>
      <c r="C82" s="152" t="s">
        <v>199</v>
      </c>
      <c r="D82" t="s">
        <v>26</v>
      </c>
      <c r="E82" t="s">
        <v>16</v>
      </c>
      <c r="F82" s="133"/>
      <c r="G82" s="133"/>
      <c r="H82" s="133"/>
      <c r="I82" s="133"/>
      <c r="J82" s="133"/>
      <c r="K82" s="133"/>
      <c r="L82" s="133"/>
      <c r="M82" s="133"/>
      <c r="N82" s="172">
        <f>IF(InpOverride!N82="",F_Inputs!N82,InpOverride!N82)</f>
        <v>0</v>
      </c>
      <c r="O82" s="133"/>
    </row>
    <row r="83" spans="2:15">
      <c r="B83" s="95" t="s">
        <v>291</v>
      </c>
      <c r="C83" s="151" t="s">
        <v>536</v>
      </c>
      <c r="D83" t="s">
        <v>26</v>
      </c>
      <c r="E83" t="s">
        <v>16</v>
      </c>
      <c r="L83" s="172">
        <f>IF(InpOverride!L83="",F_Inputs!L83,InpOverride!L83)</f>
        <v>0</v>
      </c>
    </row>
    <row r="84" spans="2:15">
      <c r="B84" s="95" t="s">
        <v>323</v>
      </c>
      <c r="C84" s="151" t="s">
        <v>537</v>
      </c>
      <c r="D84" t="s">
        <v>26</v>
      </c>
      <c r="E84" t="s">
        <v>16</v>
      </c>
      <c r="L84" s="172">
        <f>IF(InpOverride!L84="",F_Inputs!L84,InpOverride!L84)</f>
        <v>0</v>
      </c>
    </row>
    <row r="85" spans="2:15">
      <c r="B85" s="95" t="s">
        <v>352</v>
      </c>
      <c r="C85" s="151" t="s">
        <v>538</v>
      </c>
      <c r="D85" t="s">
        <v>26</v>
      </c>
      <c r="E85" t="s">
        <v>16</v>
      </c>
      <c r="L85" s="172">
        <f>IF(InpOverride!L85="",F_Inputs!L85,InpOverride!L85)</f>
        <v>0</v>
      </c>
    </row>
    <row r="86" spans="2:15">
      <c r="B86" s="95" t="s">
        <v>293</v>
      </c>
      <c r="C86" s="151" t="s">
        <v>539</v>
      </c>
      <c r="D86" t="s">
        <v>26</v>
      </c>
      <c r="E86" t="s">
        <v>16</v>
      </c>
      <c r="N86" s="172">
        <f>IF(InpOverride!N86="",F_Inputs!N86,InpOverride!N86)</f>
        <v>0</v>
      </c>
    </row>
    <row r="87" spans="2:15">
      <c r="B87" s="95" t="s">
        <v>325</v>
      </c>
      <c r="C87" s="151" t="s">
        <v>540</v>
      </c>
      <c r="D87" t="s">
        <v>26</v>
      </c>
      <c r="E87" t="s">
        <v>16</v>
      </c>
      <c r="N87" s="172">
        <f>IF(InpOverride!N87="",F_Inputs!N87,InpOverride!N87)</f>
        <v>0</v>
      </c>
    </row>
    <row r="88" spans="2:15">
      <c r="B88" s="95" t="s">
        <v>354</v>
      </c>
      <c r="C88" s="151" t="s">
        <v>541</v>
      </c>
      <c r="D88" t="s">
        <v>26</v>
      </c>
      <c r="E88" t="s">
        <v>16</v>
      </c>
      <c r="N88" s="172">
        <f>IF(InpOverride!N88="",F_Inputs!N88,InpOverride!N88)</f>
        <v>0</v>
      </c>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80" zoomScaleNormal="80" workbookViewId="0"/>
  </sheetViews>
  <sheetFormatPr defaultColWidth="8.86328125" defaultRowHeight="13.5"/>
  <cols>
    <col min="1" max="1" width="9.265625" style="124" bestFit="1" customWidth="1"/>
    <col min="2" max="2" width="24.6640625" style="124" customWidth="1"/>
    <col min="3" max="3" width="27.3984375" style="124" customWidth="1"/>
    <col min="4" max="4" width="2.59765625" style="124" customWidth="1"/>
    <col min="5" max="5" width="16.9296875" style="124" customWidth="1"/>
    <col min="6" max="15" width="8.06640625" style="124" customWidth="1"/>
    <col min="16" max="16" width="15.46484375" style="124" customWidth="1"/>
    <col min="17" max="16384" width="8.86328125" style="124"/>
  </cols>
  <sheetData>
    <row r="1" spans="1:16">
      <c r="C1" s="124" t="s">
        <v>561</v>
      </c>
    </row>
    <row r="2" spans="1:16">
      <c r="A2" s="124" t="s">
        <v>0</v>
      </c>
      <c r="B2" s="124" t="s">
        <v>1</v>
      </c>
      <c r="C2" s="124" t="s">
        <v>2</v>
      </c>
      <c r="D2" s="124" t="s">
        <v>3</v>
      </c>
      <c r="E2" s="124" t="s">
        <v>4</v>
      </c>
      <c r="F2" s="125" t="s">
        <v>5</v>
      </c>
      <c r="G2" s="125" t="s">
        <v>6</v>
      </c>
      <c r="H2" s="125" t="s">
        <v>7</v>
      </c>
      <c r="I2" s="125" t="s">
        <v>8</v>
      </c>
      <c r="J2" s="125" t="s">
        <v>9</v>
      </c>
      <c r="K2" s="125" t="s">
        <v>10</v>
      </c>
      <c r="L2" s="125" t="s">
        <v>11</v>
      </c>
      <c r="M2" s="125" t="s">
        <v>12</v>
      </c>
      <c r="N2" s="125" t="s">
        <v>13</v>
      </c>
      <c r="O2" s="125" t="s">
        <v>14</v>
      </c>
      <c r="P2" s="125" t="s">
        <v>55</v>
      </c>
    </row>
    <row r="4" spans="1:16">
      <c r="B4" s="140" t="s">
        <v>380</v>
      </c>
      <c r="C4" s="138" t="str">
        <f>RPI!$E$54</f>
        <v>RPI: November year on year %</v>
      </c>
      <c r="D4" s="137" t="s">
        <v>20</v>
      </c>
      <c r="E4" s="124" t="s">
        <v>16</v>
      </c>
      <c r="F4" s="141"/>
      <c r="G4" s="137">
        <f>RPI!I$54</f>
        <v>2.9769392033542896E-2</v>
      </c>
      <c r="H4" s="137">
        <f>RPI!J$54</f>
        <v>2.6465798045602673E-2</v>
      </c>
      <c r="I4" s="137">
        <f>RPI!K$54</f>
        <v>1.983339944466489E-2</v>
      </c>
      <c r="J4" s="137">
        <f>RPI!L$54</f>
        <v>1.0501750291715295E-2</v>
      </c>
      <c r="K4" s="137">
        <f>RPI!M$54</f>
        <v>2.1939953810623525E-2</v>
      </c>
      <c r="L4" s="137">
        <f>RPI!N$54</f>
        <v>3.8794726930320156E-2</v>
      </c>
      <c r="M4" s="137">
        <f>RPI!O$54</f>
        <v>3.1907179115300943E-2</v>
      </c>
      <c r="N4" s="137">
        <f>RPI!P$54</f>
        <v>2.2487702037947921E-2</v>
      </c>
      <c r="O4" s="137"/>
      <c r="P4" s="137"/>
    </row>
    <row r="5" spans="1:16">
      <c r="B5" s="140" t="s">
        <v>381</v>
      </c>
      <c r="C5" s="124" t="str">
        <f>Data!$E$20</f>
        <v>Specified discount rate</v>
      </c>
      <c r="D5" s="124" t="s">
        <v>20</v>
      </c>
      <c r="E5" s="124" t="s">
        <v>16</v>
      </c>
      <c r="F5" s="141"/>
      <c r="G5" s="137"/>
      <c r="H5" s="137"/>
      <c r="I5" s="137"/>
      <c r="J5" s="137"/>
      <c r="K5" s="137"/>
      <c r="L5" s="137"/>
      <c r="M5" s="137"/>
      <c r="N5" s="137"/>
      <c r="O5" s="137">
        <f>Discount.Rate</f>
        <v>3.5999999999999997E-2</v>
      </c>
      <c r="P5" s="137"/>
    </row>
    <row r="6" spans="1:16">
      <c r="B6" s="140" t="s">
        <v>382</v>
      </c>
      <c r="C6" s="124" t="str">
        <f>Data!$E$53</f>
        <v>Over-recovered 17/18 revenue returned - water</v>
      </c>
      <c r="D6" s="124" t="s">
        <v>26</v>
      </c>
      <c r="E6" s="124" t="s">
        <v>16</v>
      </c>
      <c r="F6" s="126"/>
      <c r="G6" s="127"/>
      <c r="H6" s="127"/>
      <c r="I6" s="127"/>
      <c r="J6" s="127"/>
      <c r="K6" s="127"/>
      <c r="L6" s="127"/>
      <c r="M6" s="127">
        <f>Data!$O$53</f>
        <v>0</v>
      </c>
      <c r="N6" s="127"/>
      <c r="O6" s="127"/>
      <c r="P6" s="127"/>
    </row>
    <row r="7" spans="1:16">
      <c r="B7" s="140" t="s">
        <v>383</v>
      </c>
      <c r="C7" s="124" t="str">
        <f>Data!$E$54</f>
        <v>Over-recovered 17/18 revenue returned - wastewater</v>
      </c>
      <c r="D7" s="124" t="s">
        <v>26</v>
      </c>
      <c r="E7" s="124" t="s">
        <v>16</v>
      </c>
      <c r="F7" s="126"/>
      <c r="G7" s="127"/>
      <c r="H7" s="127"/>
      <c r="I7" s="127"/>
      <c r="J7" s="127"/>
      <c r="K7" s="127"/>
      <c r="L7" s="127"/>
      <c r="M7" s="127">
        <f>Data!$O$54</f>
        <v>0</v>
      </c>
      <c r="N7" s="127"/>
      <c r="O7" s="127"/>
      <c r="P7" s="127"/>
    </row>
    <row r="8" spans="1:16">
      <c r="B8" s="140" t="s">
        <v>384</v>
      </c>
      <c r="C8" s="124" t="str">
        <f>Data!$E$55</f>
        <v>Over-recovered 17/18 revenue returned - dmmy</v>
      </c>
      <c r="D8" s="124" t="s">
        <v>26</v>
      </c>
      <c r="E8" s="124" t="s">
        <v>16</v>
      </c>
      <c r="F8" s="126"/>
      <c r="G8" s="127"/>
      <c r="H8" s="127"/>
      <c r="I8" s="127"/>
      <c r="J8" s="127"/>
      <c r="K8" s="127"/>
      <c r="L8" s="127"/>
      <c r="M8" s="127">
        <f>Data!$O$55</f>
        <v>0</v>
      </c>
      <c r="N8" s="127"/>
      <c r="O8" s="127"/>
      <c r="P8" s="127"/>
    </row>
    <row r="9" spans="1:16">
      <c r="B9" s="140" t="s">
        <v>385</v>
      </c>
      <c r="C9" s="124" t="str">
        <f>Data!$E$57</f>
        <v>Over-recovered 18/19 revenue returned - water</v>
      </c>
      <c r="D9" s="124" t="s">
        <v>26</v>
      </c>
      <c r="E9" s="124" t="s">
        <v>16</v>
      </c>
      <c r="F9" s="126"/>
      <c r="G9" s="127"/>
      <c r="H9" s="127"/>
      <c r="I9" s="127"/>
      <c r="J9" s="127"/>
      <c r="K9" s="127"/>
      <c r="L9" s="127"/>
      <c r="M9" s="127"/>
      <c r="N9" s="127">
        <f>Data!$P$57</f>
        <v>0</v>
      </c>
      <c r="O9" s="127"/>
      <c r="P9" s="127"/>
    </row>
    <row r="10" spans="1:16">
      <c r="B10" s="140" t="s">
        <v>386</v>
      </c>
      <c r="C10" s="124" t="str">
        <f>Data!$E$58</f>
        <v>Over-recovered 18/19 revenue returned - wastewater</v>
      </c>
      <c r="D10" s="124" t="s">
        <v>26</v>
      </c>
      <c r="E10" s="124" t="s">
        <v>16</v>
      </c>
      <c r="F10" s="126"/>
      <c r="G10" s="127"/>
      <c r="H10" s="127"/>
      <c r="I10" s="127"/>
      <c r="J10" s="127"/>
      <c r="K10" s="127"/>
      <c r="L10" s="127"/>
      <c r="M10" s="127"/>
      <c r="N10" s="127">
        <f>Data!$P$58</f>
        <v>0</v>
      </c>
      <c r="O10" s="127"/>
      <c r="P10" s="127"/>
    </row>
    <row r="11" spans="1:16">
      <c r="B11" s="140" t="s">
        <v>387</v>
      </c>
      <c r="C11" s="124" t="str">
        <f>Data!$E$59</f>
        <v>Over-recovered 18/19 revenue returned - dmmy</v>
      </c>
      <c r="D11" s="124" t="s">
        <v>26</v>
      </c>
      <c r="E11" s="124" t="s">
        <v>16</v>
      </c>
      <c r="F11" s="126"/>
      <c r="G11" s="127"/>
      <c r="H11" s="127"/>
      <c r="I11" s="127"/>
      <c r="J11" s="127"/>
      <c r="K11" s="127"/>
      <c r="L11" s="127"/>
      <c r="M11" s="127"/>
      <c r="N11" s="127">
        <f>Data!$P$59</f>
        <v>0</v>
      </c>
      <c r="O11" s="127"/>
      <c r="P11" s="127"/>
    </row>
    <row r="12" spans="1:16">
      <c r="B12" s="140" t="s">
        <v>388</v>
      </c>
      <c r="C12" s="124" t="str">
        <f>'WRFIM - Water'!$E$57</f>
        <v>Main revenue adjustment - as incurred - water</v>
      </c>
      <c r="D12" s="124" t="s">
        <v>26</v>
      </c>
      <c r="E12" s="124" t="s">
        <v>16</v>
      </c>
      <c r="F12" s="127"/>
      <c r="G12" s="127"/>
      <c r="H12" s="127"/>
      <c r="I12" s="127"/>
      <c r="J12" s="127"/>
      <c r="K12" s="127"/>
      <c r="L12" s="127">
        <f>'WRFIM - Water'!N$57</f>
        <v>-3.4668200558062741</v>
      </c>
      <c r="M12" s="127">
        <f>'WRFIM - Water'!O$57</f>
        <v>-1.3807945408863822</v>
      </c>
      <c r="N12" s="127">
        <f>'WRFIM - Water'!P$57</f>
        <v>-5.182416002044822</v>
      </c>
      <c r="O12" s="127"/>
      <c r="P12" s="127"/>
    </row>
    <row r="13" spans="1:16">
      <c r="B13" s="140" t="s">
        <v>389</v>
      </c>
      <c r="C13" s="124" t="str">
        <f>'WRFIM - Water'!$E$67</f>
        <v>Penalty adjustment - as incurred - water</v>
      </c>
      <c r="D13" s="124" t="s">
        <v>26</v>
      </c>
      <c r="E13" s="124" t="s">
        <v>16</v>
      </c>
      <c r="F13" s="127"/>
      <c r="G13" s="127"/>
      <c r="H13" s="127"/>
      <c r="I13" s="127"/>
      <c r="J13" s="127"/>
      <c r="K13" s="127"/>
      <c r="L13" s="127">
        <f>'WRFIM - Water'!N$67</f>
        <v>0</v>
      </c>
      <c r="M13" s="127">
        <f>'WRFIM - Water'!O$67</f>
        <v>0</v>
      </c>
      <c r="N13" s="127">
        <f>'WRFIM - Water'!P$67</f>
        <v>0</v>
      </c>
      <c r="O13" s="127"/>
      <c r="P13" s="127"/>
    </row>
    <row r="14" spans="1:16">
      <c r="B14" s="140" t="s">
        <v>390</v>
      </c>
      <c r="C14" s="124" t="str">
        <f>'WRFIM - Water'!$E$72</f>
        <v>WRFIM adjustment - as incurred - water</v>
      </c>
      <c r="D14" s="124" t="s">
        <v>26</v>
      </c>
      <c r="E14" s="124" t="s">
        <v>16</v>
      </c>
      <c r="F14" s="127"/>
      <c r="G14" s="127"/>
      <c r="H14" s="127"/>
      <c r="I14" s="127"/>
      <c r="J14" s="127"/>
      <c r="K14" s="127"/>
      <c r="L14" s="127">
        <f>'WRFIM - Water'!N$72</f>
        <v>-3.4668200558062741</v>
      </c>
      <c r="M14" s="127">
        <f>'WRFIM - Water'!O$72</f>
        <v>-1.3807945408863822</v>
      </c>
      <c r="N14" s="127">
        <f>'WRFIM - Water'!P$72</f>
        <v>-5.182416002044822</v>
      </c>
      <c r="O14" s="127"/>
      <c r="P14" s="127"/>
    </row>
    <row r="15" spans="1:16">
      <c r="B15" s="140" t="s">
        <v>391</v>
      </c>
      <c r="C15" s="124" t="str">
        <f>'WRFIM - Water'!$E$80</f>
        <v>Value of Year 4 main revenue adjustment at the end of AMP6 - water</v>
      </c>
      <c r="D15" s="124" t="s">
        <v>26</v>
      </c>
      <c r="E15" s="124" t="s">
        <v>16</v>
      </c>
      <c r="F15" s="127"/>
      <c r="G15" s="127"/>
      <c r="H15" s="127"/>
      <c r="I15" s="127"/>
      <c r="J15" s="127"/>
      <c r="K15" s="127"/>
      <c r="L15" s="127"/>
      <c r="M15" s="127"/>
      <c r="N15" s="127">
        <f>'WRFIM - Water'!$P$80</f>
        <v>-5.4366427562289044</v>
      </c>
      <c r="O15" s="127"/>
      <c r="P15" s="127"/>
    </row>
    <row r="16" spans="1:16">
      <c r="B16" s="140" t="s">
        <v>392</v>
      </c>
      <c r="C16" s="124" t="str">
        <f>'WRFIM - Water'!$E$81</f>
        <v>Value of Year 4 penalty adjustment at the end of AMP6 - water</v>
      </c>
      <c r="D16" s="124" t="s">
        <v>26</v>
      </c>
      <c r="E16" s="124" t="s">
        <v>16</v>
      </c>
      <c r="F16" s="127"/>
      <c r="G16" s="127"/>
      <c r="H16" s="127"/>
      <c r="I16" s="127"/>
      <c r="J16" s="127"/>
      <c r="K16" s="127"/>
      <c r="L16" s="127"/>
      <c r="M16" s="127"/>
      <c r="N16" s="127">
        <f>'WRFIM - Water'!$P$81</f>
        <v>0</v>
      </c>
      <c r="O16" s="127"/>
      <c r="P16" s="127"/>
    </row>
    <row r="17" spans="2:16">
      <c r="B17" s="140" t="s">
        <v>393</v>
      </c>
      <c r="C17" s="124" t="str">
        <f>'WRFIM - Water'!$E$82</f>
        <v>Value of Year 4 WRFIM adjustments at the end of AMP6 - water</v>
      </c>
      <c r="D17" s="124" t="s">
        <v>26</v>
      </c>
      <c r="E17" s="124" t="s">
        <v>16</v>
      </c>
      <c r="F17" s="127"/>
      <c r="G17" s="127"/>
      <c r="H17" s="127"/>
      <c r="I17" s="127"/>
      <c r="J17" s="127"/>
      <c r="K17" s="127"/>
      <c r="L17" s="127"/>
      <c r="M17" s="127"/>
      <c r="N17" s="127">
        <f>'WRFIM - Water'!$P$82</f>
        <v>-5.4366427562289044</v>
      </c>
      <c r="O17" s="127"/>
      <c r="P17" s="127"/>
    </row>
    <row r="18" spans="2:16">
      <c r="B18" s="140" t="s">
        <v>394</v>
      </c>
      <c r="C18" s="124" t="str">
        <f>'WRFIM - Water'!$E$85</f>
        <v>Value of Year 5 main revenue adjustment at the end of AMP6 - water</v>
      </c>
      <c r="D18" s="124" t="s">
        <v>26</v>
      </c>
      <c r="E18" s="124" t="s">
        <v>16</v>
      </c>
      <c r="F18" s="127"/>
      <c r="G18" s="127"/>
      <c r="H18" s="127"/>
      <c r="I18" s="127"/>
      <c r="J18" s="127"/>
      <c r="K18" s="127"/>
      <c r="L18" s="127"/>
      <c r="M18" s="127"/>
      <c r="N18" s="127">
        <f>'WRFIM - Water'!$P$85</f>
        <v>-0.30266823665527909</v>
      </c>
      <c r="O18" s="127"/>
      <c r="P18" s="127"/>
    </row>
    <row r="19" spans="2:16">
      <c r="B19" s="140" t="s">
        <v>395</v>
      </c>
      <c r="C19" s="124" t="str">
        <f>'WRFIM - Water'!$E$86</f>
        <v>Value of Year 5 penalty adjustment at the end of AMP6 - water</v>
      </c>
      <c r="D19" s="124" t="s">
        <v>26</v>
      </c>
      <c r="E19" s="124" t="s">
        <v>16</v>
      </c>
      <c r="F19" s="127"/>
      <c r="G19" s="127"/>
      <c r="H19" s="127"/>
      <c r="I19" s="127"/>
      <c r="J19" s="127"/>
      <c r="K19" s="127"/>
      <c r="L19" s="127"/>
      <c r="M19" s="127"/>
      <c r="N19" s="127">
        <f>'WRFIM - Water'!$P$86</f>
        <v>0</v>
      </c>
      <c r="O19" s="127"/>
      <c r="P19" s="127"/>
    </row>
    <row r="20" spans="2:16">
      <c r="B20" s="140" t="s">
        <v>396</v>
      </c>
      <c r="C20" s="124" t="str">
        <f>'WRFIM - Water'!$E$87</f>
        <v>Value of Year 5 WRFIM adjustments at the end of AMP6 - water</v>
      </c>
      <c r="D20" s="124" t="s">
        <v>26</v>
      </c>
      <c r="E20" s="124" t="s">
        <v>16</v>
      </c>
      <c r="F20" s="127"/>
      <c r="G20" s="127"/>
      <c r="H20" s="127"/>
      <c r="I20" s="127"/>
      <c r="J20" s="127"/>
      <c r="K20" s="127"/>
      <c r="L20" s="127"/>
      <c r="M20" s="127"/>
      <c r="N20" s="127">
        <f>'WRFIM - Water'!$P$87</f>
        <v>-0.30266823665527909</v>
      </c>
      <c r="O20" s="127"/>
      <c r="P20" s="127"/>
    </row>
    <row r="21" spans="2:16">
      <c r="B21" s="140" t="s">
        <v>397</v>
      </c>
      <c r="C21" s="124" t="str">
        <f>'WRFIM - Water'!$E$90</f>
        <v>AMP5 RCM adjustment to be applied at PR19 (Outturn price base) - water</v>
      </c>
      <c r="D21" s="124" t="s">
        <v>26</v>
      </c>
      <c r="E21" s="124" t="s">
        <v>16</v>
      </c>
      <c r="F21" s="127"/>
      <c r="G21" s="127"/>
      <c r="H21" s="127"/>
      <c r="I21" s="127"/>
      <c r="J21" s="127"/>
      <c r="K21" s="127"/>
      <c r="L21" s="127"/>
      <c r="M21" s="127"/>
      <c r="N21" s="127">
        <f>'WRFIM - Water'!$P$90</f>
        <v>-7.7479818558245546</v>
      </c>
      <c r="O21" s="127"/>
      <c r="P21" s="127"/>
    </row>
    <row r="22" spans="2:16">
      <c r="B22" s="140" t="s">
        <v>398</v>
      </c>
      <c r="C22" s="124" t="str">
        <f>'WRFIM - Water'!$E$95</f>
        <v>Total reward / (penalty) at the end of AMP6 - water</v>
      </c>
      <c r="D22" s="124" t="s">
        <v>26</v>
      </c>
      <c r="E22" s="124" t="s">
        <v>16</v>
      </c>
      <c r="F22" s="127"/>
      <c r="G22" s="127"/>
      <c r="H22" s="127"/>
      <c r="I22" s="127"/>
      <c r="J22" s="127"/>
      <c r="K22" s="127"/>
      <c r="L22" s="127"/>
      <c r="M22" s="127"/>
      <c r="N22" s="127">
        <f>'WRFIM - Water'!$P$95</f>
        <v>-13.487292848708737</v>
      </c>
      <c r="O22" s="127"/>
      <c r="P22" s="127">
        <f>'WRFIM - Water'!$P$95</f>
        <v>-13.487292848708737</v>
      </c>
    </row>
    <row r="23" spans="2:16">
      <c r="B23" s="140" t="s">
        <v>399</v>
      </c>
      <c r="C23" s="124" t="str">
        <f>'WRFIM - Waste'!$E$57</f>
        <v>Main revenue adjustment - as incurred - waste</v>
      </c>
      <c r="D23" s="124" t="s">
        <v>26</v>
      </c>
      <c r="E23" s="124" t="s">
        <v>16</v>
      </c>
      <c r="F23" s="127"/>
      <c r="G23" s="127"/>
      <c r="H23" s="127"/>
      <c r="I23" s="127"/>
      <c r="J23" s="127"/>
      <c r="K23" s="127"/>
      <c r="L23" s="127">
        <f>'WRFIM - Waste'!N$57</f>
        <v>-3.4201421964325145</v>
      </c>
      <c r="M23" s="127">
        <f>'WRFIM - Waste'!O$57</f>
        <v>-2.1491183557131057</v>
      </c>
      <c r="N23" s="127">
        <f>'WRFIM - Waste'!P$57</f>
        <v>-8.339131335236889</v>
      </c>
      <c r="O23" s="127"/>
      <c r="P23" s="127"/>
    </row>
    <row r="24" spans="2:16">
      <c r="B24" s="140" t="s">
        <v>400</v>
      </c>
      <c r="C24" s="124" t="str">
        <f>'WRFIM - Waste'!$E$67</f>
        <v>Penalty adjustment - as incurred - waste</v>
      </c>
      <c r="D24" s="124" t="s">
        <v>26</v>
      </c>
      <c r="E24" s="124" t="s">
        <v>16</v>
      </c>
      <c r="F24" s="127"/>
      <c r="G24" s="127"/>
      <c r="H24" s="127"/>
      <c r="I24" s="127"/>
      <c r="J24" s="127"/>
      <c r="K24" s="127"/>
      <c r="L24" s="127">
        <f>'WRFIM - Waste'!N$67</f>
        <v>0</v>
      </c>
      <c r="M24" s="127">
        <f>'WRFIM - Waste'!O$67</f>
        <v>0</v>
      </c>
      <c r="N24" s="127">
        <f>'WRFIM - Waste'!P$67</f>
        <v>0</v>
      </c>
      <c r="O24" s="127"/>
      <c r="P24" s="127"/>
    </row>
    <row r="25" spans="2:16">
      <c r="B25" s="140" t="s">
        <v>401</v>
      </c>
      <c r="C25" s="124" t="str">
        <f>'WRFIM - Waste'!$E$72</f>
        <v>WRFIM adjustment - as incurred - waste</v>
      </c>
      <c r="D25" s="124" t="s">
        <v>26</v>
      </c>
      <c r="E25" s="124" t="s">
        <v>16</v>
      </c>
      <c r="F25" s="127"/>
      <c r="G25" s="127"/>
      <c r="H25" s="127"/>
      <c r="I25" s="127"/>
      <c r="J25" s="127"/>
      <c r="K25" s="127"/>
      <c r="L25" s="127">
        <f>'WRFIM - Waste'!N$72</f>
        <v>-3.4201421964325145</v>
      </c>
      <c r="M25" s="127">
        <f>'WRFIM - Waste'!O$72</f>
        <v>-2.1491183557131057</v>
      </c>
      <c r="N25" s="127">
        <f>'WRFIM - Waste'!P$72</f>
        <v>-8.339131335236889</v>
      </c>
      <c r="O25" s="127"/>
      <c r="P25" s="127"/>
    </row>
    <row r="26" spans="2:16">
      <c r="B26" s="140" t="s">
        <v>402</v>
      </c>
      <c r="C26" s="124" t="str">
        <f>'WRFIM - Waste'!$E$80</f>
        <v>Value of Year 4 main revenue adjustment at the end of AMP6 - waste</v>
      </c>
      <c r="D26" s="124" t="s">
        <v>26</v>
      </c>
      <c r="E26" s="124" t="s">
        <v>16</v>
      </c>
      <c r="F26" s="127"/>
      <c r="G26" s="127"/>
      <c r="H26" s="127"/>
      <c r="I26" s="127"/>
      <c r="J26" s="127"/>
      <c r="K26" s="127"/>
      <c r="L26" s="127"/>
      <c r="M26" s="127"/>
      <c r="N26" s="127">
        <f>'WRFIM - Waste'!$P$80</f>
        <v>-4.6736280500402341</v>
      </c>
      <c r="O26" s="127"/>
      <c r="P26" s="127"/>
    </row>
    <row r="27" spans="2:16">
      <c r="B27" s="140" t="s">
        <v>403</v>
      </c>
      <c r="C27" s="124" t="str">
        <f>'WRFIM - Waste'!$E$81</f>
        <v>Value of Year 4 penalty adjustment at the end of AMP6 - waste</v>
      </c>
      <c r="D27" s="124" t="s">
        <v>26</v>
      </c>
      <c r="E27" s="124" t="s">
        <v>16</v>
      </c>
      <c r="F27" s="127"/>
      <c r="G27" s="127"/>
      <c r="H27" s="127"/>
      <c r="I27" s="127"/>
      <c r="J27" s="127"/>
      <c r="K27" s="127"/>
      <c r="L27" s="127"/>
      <c r="M27" s="127"/>
      <c r="N27" s="127">
        <f>'WRFIM - Waste'!$P$81</f>
        <v>0</v>
      </c>
      <c r="O27" s="127"/>
      <c r="P27" s="127"/>
    </row>
    <row r="28" spans="2:16">
      <c r="B28" s="140" t="s">
        <v>404</v>
      </c>
      <c r="C28" s="124" t="str">
        <f>'WRFIM - Waste'!$E$82</f>
        <v>Value of Year 4 WRFIM adjustments at the end of AMP6 - waste</v>
      </c>
      <c r="D28" s="124" t="s">
        <v>26</v>
      </c>
      <c r="E28" s="124" t="s">
        <v>16</v>
      </c>
      <c r="F28" s="127"/>
      <c r="G28" s="127"/>
      <c r="H28" s="127"/>
      <c r="I28" s="127"/>
      <c r="J28" s="127"/>
      <c r="K28" s="127"/>
      <c r="L28" s="127"/>
      <c r="M28" s="127"/>
      <c r="N28" s="127">
        <f>'WRFIM - Waste'!$P$82</f>
        <v>-4.6736280500402341</v>
      </c>
      <c r="O28" s="127"/>
      <c r="P28" s="127"/>
    </row>
    <row r="29" spans="2:16">
      <c r="B29" s="140" t="s">
        <v>405</v>
      </c>
      <c r="C29" s="124" t="str">
        <f>'WRFIM - Waste'!$E$85</f>
        <v>Value of Year 5 main revenue adjustment at the end of AMP6 - waste</v>
      </c>
      <c r="D29" s="124" t="s">
        <v>26</v>
      </c>
      <c r="E29" s="124" t="s">
        <v>16</v>
      </c>
      <c r="F29" s="127"/>
      <c r="G29" s="127"/>
      <c r="H29" s="127"/>
      <c r="I29" s="127"/>
      <c r="J29" s="127"/>
      <c r="K29" s="127"/>
      <c r="L29" s="127"/>
      <c r="M29" s="127"/>
      <c r="N29" s="127">
        <f>'WRFIM - Waste'!$P$85</f>
        <v>-0.59829120902770683</v>
      </c>
      <c r="O29" s="127"/>
      <c r="P29" s="127"/>
    </row>
    <row r="30" spans="2:16">
      <c r="B30" s="140" t="s">
        <v>406</v>
      </c>
      <c r="C30" s="124" t="str">
        <f>'WRFIM - Waste'!$E$86</f>
        <v>Value of Year 5 penalty adjustment at the end of AMP6 - waste</v>
      </c>
      <c r="D30" s="124" t="s">
        <v>26</v>
      </c>
      <c r="E30" s="124" t="s">
        <v>16</v>
      </c>
      <c r="F30" s="127"/>
      <c r="G30" s="127"/>
      <c r="H30" s="127"/>
      <c r="I30" s="127"/>
      <c r="J30" s="127"/>
      <c r="K30" s="127"/>
      <c r="L30" s="127"/>
      <c r="M30" s="127"/>
      <c r="N30" s="127">
        <f>'WRFIM - Waste'!$P$86</f>
        <v>0</v>
      </c>
      <c r="O30" s="127"/>
      <c r="P30" s="127"/>
    </row>
    <row r="31" spans="2:16">
      <c r="B31" s="140" t="s">
        <v>407</v>
      </c>
      <c r="C31" s="124" t="str">
        <f>'WRFIM - Waste'!$E$87</f>
        <v>Value of Year 5 WRFIM adjustments at the end of AMP6 - waste</v>
      </c>
      <c r="D31" s="124" t="s">
        <v>26</v>
      </c>
      <c r="E31" s="124" t="s">
        <v>16</v>
      </c>
      <c r="F31" s="127"/>
      <c r="G31" s="127"/>
      <c r="H31" s="127"/>
      <c r="I31" s="127"/>
      <c r="J31" s="127"/>
      <c r="K31" s="127"/>
      <c r="L31" s="127"/>
      <c r="M31" s="127"/>
      <c r="N31" s="127">
        <f>'WRFIM - Waste'!$P$87</f>
        <v>-0.59829120902770683</v>
      </c>
      <c r="O31" s="127"/>
      <c r="P31" s="127"/>
    </row>
    <row r="32" spans="2:16">
      <c r="B32" s="140" t="s">
        <v>408</v>
      </c>
      <c r="C32" s="124" t="str">
        <f>'WRFIM - Waste'!$E$90</f>
        <v>AMP5 RCM adjustment to be applied at PR19 (Outturn price base) - waste</v>
      </c>
      <c r="D32" s="124" t="s">
        <v>26</v>
      </c>
      <c r="E32" s="124" t="s">
        <v>16</v>
      </c>
      <c r="F32" s="127"/>
      <c r="G32" s="127"/>
      <c r="H32" s="127"/>
      <c r="I32" s="127"/>
      <c r="J32" s="127"/>
      <c r="K32" s="127"/>
      <c r="L32" s="127"/>
      <c r="M32" s="127"/>
      <c r="N32" s="127">
        <f>'WRFIM - Waste'!$P$90</f>
        <v>-6.5135434652040036</v>
      </c>
      <c r="O32" s="127"/>
      <c r="P32" s="127"/>
    </row>
    <row r="33" spans="2:16">
      <c r="B33" s="140" t="s">
        <v>409</v>
      </c>
      <c r="C33" s="124" t="str">
        <f>'WRFIM - Waste'!$E$95</f>
        <v>Total reward / (penalty) at the end of AMP6 - waste</v>
      </c>
      <c r="D33" s="124" t="s">
        <v>26</v>
      </c>
      <c r="E33" s="124" t="s">
        <v>16</v>
      </c>
      <c r="F33" s="127"/>
      <c r="G33" s="127"/>
      <c r="H33" s="127"/>
      <c r="I33" s="127"/>
      <c r="J33" s="127"/>
      <c r="K33" s="127"/>
      <c r="L33" s="127"/>
      <c r="M33" s="127"/>
      <c r="N33" s="127">
        <f>'WRFIM - Waste'!$P$95</f>
        <v>-11.785462724271945</v>
      </c>
      <c r="O33" s="127"/>
      <c r="P33" s="127">
        <f>'WRFIM - Waste'!$P$95</f>
        <v>-11.785462724271945</v>
      </c>
    </row>
    <row r="34" spans="2:16">
      <c r="B34" s="140" t="s">
        <v>410</v>
      </c>
      <c r="C34" s="124" t="str">
        <f>'WRFIM - Dmmy'!$E$57</f>
        <v>Main revenue adjustment - as incurred - dmmy</v>
      </c>
      <c r="D34" s="124" t="s">
        <v>26</v>
      </c>
      <c r="E34" s="124" t="s">
        <v>16</v>
      </c>
      <c r="F34" s="127"/>
      <c r="G34" s="127"/>
      <c r="H34" s="127"/>
      <c r="I34" s="127"/>
      <c r="J34" s="127"/>
      <c r="K34" s="127"/>
      <c r="L34" s="127">
        <f>'WRFIM - Dmmy'!N$57</f>
        <v>0</v>
      </c>
      <c r="M34" s="127">
        <f>'WRFIM - Dmmy'!O$57</f>
        <v>0</v>
      </c>
      <c r="N34" s="127">
        <f>'WRFIM - Dmmy'!P$57</f>
        <v>0</v>
      </c>
      <c r="O34" s="127"/>
      <c r="P34" s="127"/>
    </row>
    <row r="35" spans="2:16">
      <c r="B35" s="140" t="s">
        <v>411</v>
      </c>
      <c r="C35" s="124" t="str">
        <f>'WRFIM - Dmmy'!$E$67</f>
        <v>Penalty adjustment - as incurred - dmmy</v>
      </c>
      <c r="D35" s="124" t="s">
        <v>26</v>
      </c>
      <c r="E35" s="124" t="s">
        <v>16</v>
      </c>
      <c r="F35" s="127"/>
      <c r="G35" s="127"/>
      <c r="H35" s="127"/>
      <c r="I35" s="127"/>
      <c r="J35" s="127"/>
      <c r="K35" s="127"/>
      <c r="L35" s="127">
        <f>'WRFIM - Dmmy'!N$67</f>
        <v>0</v>
      </c>
      <c r="M35" s="127">
        <f>'WRFIM - Dmmy'!O$67</f>
        <v>0</v>
      </c>
      <c r="N35" s="127">
        <f>'WRFIM - Dmmy'!P$67</f>
        <v>0</v>
      </c>
      <c r="O35" s="127"/>
      <c r="P35" s="127"/>
    </row>
    <row r="36" spans="2:16">
      <c r="B36" s="140" t="s">
        <v>412</v>
      </c>
      <c r="C36" s="124" t="str">
        <f>'WRFIM - Dmmy'!$E$72</f>
        <v>WRFIM adjustment - as incurred - dmmy</v>
      </c>
      <c r="D36" s="124" t="s">
        <v>26</v>
      </c>
      <c r="E36" s="124" t="s">
        <v>16</v>
      </c>
      <c r="F36" s="127"/>
      <c r="G36" s="127"/>
      <c r="H36" s="127"/>
      <c r="I36" s="127"/>
      <c r="J36" s="127"/>
      <c r="K36" s="127"/>
      <c r="L36" s="127">
        <f>'WRFIM - Dmmy'!N$72</f>
        <v>0</v>
      </c>
      <c r="M36" s="127">
        <f>'WRFIM - Dmmy'!O$72</f>
        <v>0</v>
      </c>
      <c r="N36" s="127">
        <f>'WRFIM - Dmmy'!P$72</f>
        <v>0</v>
      </c>
      <c r="O36" s="127"/>
      <c r="P36" s="127"/>
    </row>
    <row r="37" spans="2:16">
      <c r="B37" s="140" t="s">
        <v>413</v>
      </c>
      <c r="C37" s="124" t="str">
        <f>'WRFIM - Dmmy'!$E$80</f>
        <v>Value of Year 4 main revenue adjustment at the end of AMP6 - dmmy</v>
      </c>
      <c r="D37" s="124" t="s">
        <v>26</v>
      </c>
      <c r="E37" s="124" t="s">
        <v>16</v>
      </c>
      <c r="F37" s="127"/>
      <c r="G37" s="127"/>
      <c r="H37" s="127"/>
      <c r="I37" s="127"/>
      <c r="J37" s="127"/>
      <c r="K37" s="127"/>
      <c r="L37" s="127"/>
      <c r="M37" s="127"/>
      <c r="N37" s="127">
        <f>'WRFIM - Dmmy'!$P$80</f>
        <v>0</v>
      </c>
      <c r="O37" s="127"/>
      <c r="P37" s="127"/>
    </row>
    <row r="38" spans="2:16">
      <c r="B38" s="140" t="s">
        <v>414</v>
      </c>
      <c r="C38" s="124" t="str">
        <f>'WRFIM - Dmmy'!$E$81</f>
        <v>Value of Year 4 penalty adjustment at the end of AMP6 - dmmy</v>
      </c>
      <c r="D38" s="124" t="s">
        <v>26</v>
      </c>
      <c r="E38" s="124" t="s">
        <v>16</v>
      </c>
      <c r="F38" s="127"/>
      <c r="G38" s="127"/>
      <c r="H38" s="127"/>
      <c r="I38" s="127"/>
      <c r="J38" s="127"/>
      <c r="K38" s="127"/>
      <c r="L38" s="127"/>
      <c r="M38" s="127"/>
      <c r="N38" s="127">
        <f>'WRFIM - Dmmy'!$P$81</f>
        <v>0</v>
      </c>
      <c r="O38" s="127"/>
      <c r="P38" s="127"/>
    </row>
    <row r="39" spans="2:16">
      <c r="B39" s="140" t="s">
        <v>415</v>
      </c>
      <c r="C39" s="124" t="str">
        <f>'WRFIM - Dmmy'!$E$82</f>
        <v>Value of Year 4 WRFIM adjustments at the end of AMP6 - dmmy</v>
      </c>
      <c r="D39" s="124" t="s">
        <v>26</v>
      </c>
      <c r="E39" s="124" t="s">
        <v>16</v>
      </c>
      <c r="F39" s="127"/>
      <c r="G39" s="127"/>
      <c r="H39" s="127"/>
      <c r="I39" s="127"/>
      <c r="J39" s="127"/>
      <c r="K39" s="127"/>
      <c r="L39" s="127"/>
      <c r="M39" s="127"/>
      <c r="N39" s="127">
        <f>'WRFIM - Dmmy'!$P$82</f>
        <v>0</v>
      </c>
      <c r="O39" s="127"/>
      <c r="P39" s="127"/>
    </row>
    <row r="40" spans="2:16">
      <c r="B40" s="140" t="s">
        <v>416</v>
      </c>
      <c r="C40" s="124" t="str">
        <f>'WRFIM - Dmmy'!$E$85</f>
        <v>Value of Year 5 main revenue adjustment at the end of AMP6 - dmmy</v>
      </c>
      <c r="D40" s="124" t="s">
        <v>26</v>
      </c>
      <c r="E40" s="124" t="s">
        <v>16</v>
      </c>
      <c r="F40" s="127"/>
      <c r="G40" s="127"/>
      <c r="H40" s="127"/>
      <c r="I40" s="127"/>
      <c r="J40" s="127"/>
      <c r="K40" s="127"/>
      <c r="L40" s="127"/>
      <c r="M40" s="127"/>
      <c r="N40" s="127">
        <f>'WRFIM - Dmmy'!$P$85</f>
        <v>0</v>
      </c>
      <c r="O40" s="127"/>
      <c r="P40" s="127"/>
    </row>
    <row r="41" spans="2:16">
      <c r="B41" s="140" t="s">
        <v>417</v>
      </c>
      <c r="C41" s="124" t="str">
        <f>'WRFIM - Dmmy'!$E$86</f>
        <v>Value of Year 5 penalty adjustment at the end of AMP6 - dmmy</v>
      </c>
      <c r="D41" s="124" t="s">
        <v>26</v>
      </c>
      <c r="E41" s="124" t="s">
        <v>16</v>
      </c>
      <c r="F41" s="127"/>
      <c r="G41" s="127"/>
      <c r="H41" s="127"/>
      <c r="I41" s="127"/>
      <c r="J41" s="127"/>
      <c r="K41" s="127"/>
      <c r="L41" s="127"/>
      <c r="M41" s="127"/>
      <c r="N41" s="127">
        <f>'WRFIM - Dmmy'!$P$86</f>
        <v>0</v>
      </c>
      <c r="O41" s="127"/>
      <c r="P41" s="127"/>
    </row>
    <row r="42" spans="2:16">
      <c r="B42" s="140" t="s">
        <v>418</v>
      </c>
      <c r="C42" s="124" t="str">
        <f>'WRFIM - Dmmy'!$E$87</f>
        <v>Value of Year 5 WRFIM adjustments at the end of AMP6 - dmmy</v>
      </c>
      <c r="D42" s="124" t="s">
        <v>26</v>
      </c>
      <c r="E42" s="124" t="s">
        <v>16</v>
      </c>
      <c r="F42" s="127"/>
      <c r="G42" s="127"/>
      <c r="H42" s="127"/>
      <c r="I42" s="127"/>
      <c r="J42" s="127"/>
      <c r="K42" s="127"/>
      <c r="L42" s="127"/>
      <c r="M42" s="127"/>
      <c r="N42" s="127">
        <f>'WRFIM - Dmmy'!$P$87</f>
        <v>0</v>
      </c>
      <c r="O42" s="127"/>
      <c r="P42" s="127"/>
    </row>
    <row r="43" spans="2:16">
      <c r="B43" s="140" t="s">
        <v>419</v>
      </c>
      <c r="C43" s="124" t="str">
        <f>'WRFIM - Dmmy'!$E$90</f>
        <v>AMP5 RCM adjustment to be applied at PR19 (Outturn price base) - dmmy</v>
      </c>
      <c r="D43" s="124" t="s">
        <v>26</v>
      </c>
      <c r="E43" s="124" t="s">
        <v>16</v>
      </c>
      <c r="F43" s="127"/>
      <c r="G43" s="127"/>
      <c r="H43" s="127"/>
      <c r="I43" s="127"/>
      <c r="J43" s="127"/>
      <c r="K43" s="127"/>
      <c r="L43" s="127"/>
      <c r="M43" s="127"/>
      <c r="N43" s="127">
        <f>'WRFIM - Dmmy'!$P$90</f>
        <v>0</v>
      </c>
      <c r="O43" s="127"/>
      <c r="P43" s="127"/>
    </row>
    <row r="44" spans="2:16">
      <c r="B44" s="140" t="s">
        <v>420</v>
      </c>
      <c r="C44" s="124" t="str">
        <f>'WRFIM - Dmmy'!$E$95</f>
        <v>Total reward / (penalty) at the end of AMP6 - dmmy</v>
      </c>
      <c r="D44" s="124" t="s">
        <v>26</v>
      </c>
      <c r="E44" s="124" t="s">
        <v>16</v>
      </c>
      <c r="F44" s="127"/>
      <c r="G44" s="127"/>
      <c r="H44" s="127"/>
      <c r="I44" s="127"/>
      <c r="J44" s="127"/>
      <c r="K44" s="127"/>
      <c r="L44" s="127"/>
      <c r="M44" s="127"/>
      <c r="N44" s="127">
        <f>'WRFIM - Dmmy'!$P$95</f>
        <v>0</v>
      </c>
      <c r="O44" s="127"/>
      <c r="P44" s="127">
        <f>'WRFIM - Dmmy'!$P$95</f>
        <v>0</v>
      </c>
    </row>
    <row r="45" spans="2:16" ht="14.25">
      <c r="B45" s="143" t="s">
        <v>421</v>
      </c>
      <c r="C45" s="143" t="s">
        <v>423</v>
      </c>
      <c r="D45" s="144" t="s">
        <v>127</v>
      </c>
      <c r="E45" s="142" t="s">
        <v>16</v>
      </c>
      <c r="F45" s="166" t="str">
        <f ca="1">CONCATENATE("[…]", TEXT(NOW(),"dd/mm/yyy hh:mm:ss"))</f>
        <v>[…]04/11/2020 17:15:26</v>
      </c>
      <c r="G45" s="166" t="str">
        <f t="shared" ref="G45:P45" ca="1" si="0">CONCATENATE("[…]", TEXT(NOW(),"dd/mm/yyy hh:mm:ss"))</f>
        <v>[…]04/11/2020 17:15:26</v>
      </c>
      <c r="H45" s="166" t="str">
        <f t="shared" ca="1" si="0"/>
        <v>[…]04/11/2020 17:15:26</v>
      </c>
      <c r="I45" s="166" t="str">
        <f t="shared" ca="1" si="0"/>
        <v>[…]04/11/2020 17:15:26</v>
      </c>
      <c r="J45" s="166" t="str">
        <f t="shared" ca="1" si="0"/>
        <v>[…]04/11/2020 17:15:26</v>
      </c>
      <c r="K45" s="166" t="str">
        <f t="shared" ca="1" si="0"/>
        <v>[…]04/11/2020 17:15:26</v>
      </c>
      <c r="L45" s="166" t="str">
        <f t="shared" ca="1" si="0"/>
        <v>[…]04/11/2020 17:15:26</v>
      </c>
      <c r="M45" s="166" t="str">
        <f t="shared" ca="1" si="0"/>
        <v>[…]04/11/2020 17:15:26</v>
      </c>
      <c r="N45" s="166" t="str">
        <f t="shared" ca="1" si="0"/>
        <v>[…]04/11/2020 17:15:26</v>
      </c>
      <c r="O45" s="166" t="str">
        <f t="shared" ca="1" si="0"/>
        <v>[…]04/11/2020 17:15:26</v>
      </c>
      <c r="P45" s="166" t="str">
        <f t="shared" ca="1" si="0"/>
        <v>[…]04/11/2020 17:15:26</v>
      </c>
    </row>
    <row r="46" spans="2:16">
      <c r="B46" s="143" t="s">
        <v>422</v>
      </c>
      <c r="C46" s="143" t="s">
        <v>424</v>
      </c>
      <c r="D46" s="144" t="s">
        <v>127</v>
      </c>
      <c r="E46" s="142" t="s">
        <v>16</v>
      </c>
      <c r="F46" s="167" t="str">
        <f ca="1">MID(CELL("filename",A1),SEARCH("[",CELL("filename",A1))+1,SEARCH(".",CELL("filename",A1))-1-SEARCH("[",CELL("filename",A1)))</f>
        <v>WRFIM_WSH_BYRun2</v>
      </c>
      <c r="G46" s="167" t="str">
        <f t="shared" ref="G46:P46" ca="1" si="1">MID(CELL("filename",B1),SEARCH("[",CELL("filename",B1))+1,SEARCH(".",CELL("filename",B1))-1-SEARCH("[",CELL("filename",B1)))</f>
        <v>WRFIM_WSH_BYRun2</v>
      </c>
      <c r="H46" s="167" t="str">
        <f t="shared" ca="1" si="1"/>
        <v>WRFIM_WSH_BYRun2</v>
      </c>
      <c r="I46" s="167" t="str">
        <f t="shared" ca="1" si="1"/>
        <v>WRFIM_WSH_BYRun2</v>
      </c>
      <c r="J46" s="167" t="str">
        <f t="shared" ca="1" si="1"/>
        <v>WRFIM_WSH_BYRun2</v>
      </c>
      <c r="K46" s="167" t="str">
        <f t="shared" ca="1" si="1"/>
        <v>WRFIM_WSH_BYRun2</v>
      </c>
      <c r="L46" s="167" t="str">
        <f t="shared" ca="1" si="1"/>
        <v>WRFIM_WSH_BYRun2</v>
      </c>
      <c r="M46" s="167" t="str">
        <f t="shared" ca="1" si="1"/>
        <v>WRFIM_WSH_BYRun2</v>
      </c>
      <c r="N46" s="167" t="str">
        <f t="shared" ca="1" si="1"/>
        <v>WRFIM_WSH_BYRun2</v>
      </c>
      <c r="O46" s="167" t="str">
        <f t="shared" ca="1" si="1"/>
        <v>WRFIM_WSH_BYRun2</v>
      </c>
      <c r="P46" s="167" t="str">
        <f t="shared" ca="1" si="1"/>
        <v>WRFIM_WSH_BYRun2</v>
      </c>
    </row>
  </sheetData>
  <sheetProtection sort="0"/>
  <pageMargins left="0.70866141732283472" right="0.70866141732283472" top="0.74803149606299213" bottom="0.74803149606299213" header="0.31496062992125984" footer="0.31496062992125984"/>
  <pageSetup paperSize="9" scale="52"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7"/>
  <sheetViews>
    <sheetView showGridLines="0" zoomScale="80" zoomScaleNormal="80" workbookViewId="0">
      <pane xSplit="1" ySplit="3" topLeftCell="B4" activePane="bottomRight" state="frozen"/>
      <selection pane="topRight"/>
      <selection pane="bottomLeft"/>
      <selection pane="bottomRight"/>
    </sheetView>
  </sheetViews>
  <sheetFormatPr defaultColWidth="0" defaultRowHeight="12.75"/>
  <cols>
    <col min="1" max="2" width="9.1328125" customWidth="1"/>
    <col min="3" max="4" width="50.73046875" style="73" customWidth="1"/>
    <col min="5" max="5" width="15.86328125" style="73" customWidth="1"/>
    <col min="6" max="6" width="14.73046875" style="73" customWidth="1"/>
    <col min="7" max="7" width="0" hidden="1" customWidth="1"/>
    <col min="8" max="16383" width="9.1328125" hidden="1"/>
    <col min="16384" max="16384" width="9" hidden="1" customWidth="1"/>
  </cols>
  <sheetData>
    <row r="1" spans="1:6" s="10" customFormat="1" ht="32.25">
      <c r="A1" s="102" t="s">
        <v>56</v>
      </c>
      <c r="B1" s="102"/>
      <c r="C1" s="102"/>
      <c r="D1" s="102"/>
      <c r="E1" s="102"/>
      <c r="F1" s="102"/>
    </row>
    <row r="2" spans="1:6">
      <c r="A2" s="11"/>
      <c r="B2" s="11"/>
      <c r="C2" s="81"/>
      <c r="D2" s="81"/>
      <c r="E2" s="81"/>
      <c r="F2" s="81"/>
    </row>
    <row r="3" spans="1:6" ht="15">
      <c r="A3" s="11"/>
      <c r="B3" s="80" t="s">
        <v>57</v>
      </c>
      <c r="C3" s="80" t="s">
        <v>58</v>
      </c>
      <c r="D3" s="80" t="s">
        <v>59</v>
      </c>
      <c r="E3" s="80" t="s">
        <v>60</v>
      </c>
      <c r="F3" s="80" t="s">
        <v>61</v>
      </c>
    </row>
    <row r="4" spans="1:6" s="182" customFormat="1">
      <c r="A4" s="181"/>
      <c r="B4" s="181"/>
      <c r="C4" s="81"/>
      <c r="D4" s="81"/>
      <c r="E4" s="81"/>
      <c r="F4" s="81"/>
    </row>
    <row r="5" spans="1:6" s="182" customFormat="1" ht="129.75" customHeight="1">
      <c r="A5" s="181"/>
      <c r="B5" s="157">
        <v>1</v>
      </c>
      <c r="C5" s="158" t="s">
        <v>62</v>
      </c>
      <c r="D5" s="158" t="s">
        <v>63</v>
      </c>
      <c r="E5" s="158" t="s">
        <v>64</v>
      </c>
      <c r="F5" s="159" t="s">
        <v>65</v>
      </c>
    </row>
    <row r="6" spans="1:6" s="182" customFormat="1" ht="124.5" customHeight="1">
      <c r="A6" s="181"/>
      <c r="B6" s="77">
        <v>2</v>
      </c>
      <c r="C6" s="75" t="s">
        <v>66</v>
      </c>
      <c r="D6" s="75" t="s">
        <v>67</v>
      </c>
      <c r="E6" s="75" t="s">
        <v>64</v>
      </c>
      <c r="F6" s="78" t="s">
        <v>68</v>
      </c>
    </row>
    <row r="7" spans="1:6" s="182" customFormat="1" ht="72.75" customHeight="1">
      <c r="A7" s="181"/>
      <c r="B7" s="77">
        <v>3</v>
      </c>
      <c r="C7" s="75" t="s">
        <v>69</v>
      </c>
      <c r="D7" s="75" t="s">
        <v>70</v>
      </c>
      <c r="E7" s="75" t="s">
        <v>64</v>
      </c>
      <c r="F7" s="79" t="s">
        <v>71</v>
      </c>
    </row>
    <row r="8" spans="1:6" s="182" customFormat="1" ht="108.75" customHeight="1">
      <c r="A8" s="181"/>
      <c r="B8" s="77">
        <v>4</v>
      </c>
      <c r="C8" s="76" t="s">
        <v>72</v>
      </c>
      <c r="D8" s="75" t="s">
        <v>73</v>
      </c>
      <c r="E8" s="75" t="s">
        <v>64</v>
      </c>
      <c r="F8" s="79" t="s">
        <v>71</v>
      </c>
    </row>
    <row r="9" spans="1:6" s="182" customFormat="1" ht="25.5">
      <c r="A9" s="181"/>
      <c r="B9" s="157">
        <v>5</v>
      </c>
      <c r="C9" s="158" t="s">
        <v>74</v>
      </c>
      <c r="D9" s="160" t="s">
        <v>75</v>
      </c>
      <c r="E9" s="160" t="s">
        <v>76</v>
      </c>
      <c r="F9" s="159" t="s">
        <v>77</v>
      </c>
    </row>
    <row r="10" spans="1:6" s="182" customFormat="1" ht="25.5">
      <c r="A10" s="181"/>
      <c r="B10" s="157">
        <v>6</v>
      </c>
      <c r="C10" s="158" t="s">
        <v>78</v>
      </c>
      <c r="D10" s="160" t="s">
        <v>79</v>
      </c>
      <c r="E10" s="160" t="s">
        <v>80</v>
      </c>
      <c r="F10" s="161" t="s">
        <v>81</v>
      </c>
    </row>
    <row r="11" spans="1:6" s="183" customFormat="1" ht="25.5">
      <c r="A11" s="181"/>
      <c r="B11" s="157">
        <v>7</v>
      </c>
      <c r="C11" s="160" t="s">
        <v>82</v>
      </c>
      <c r="D11" s="160" t="s">
        <v>83</v>
      </c>
      <c r="E11" s="158" t="s">
        <v>84</v>
      </c>
      <c r="F11" s="160" t="s">
        <v>85</v>
      </c>
    </row>
    <row r="12" spans="1:6" s="182" customFormat="1" ht="63.75">
      <c r="A12" s="181"/>
      <c r="B12" s="160">
        <v>8</v>
      </c>
      <c r="C12" s="158" t="s">
        <v>86</v>
      </c>
      <c r="D12" s="158" t="s">
        <v>87</v>
      </c>
      <c r="E12" s="158" t="s">
        <v>88</v>
      </c>
      <c r="F12" s="158" t="s">
        <v>89</v>
      </c>
    </row>
    <row r="13" spans="1:6" s="182" customFormat="1" ht="25.5">
      <c r="A13" s="181"/>
      <c r="B13" s="160">
        <v>9</v>
      </c>
      <c r="C13" s="158" t="s">
        <v>90</v>
      </c>
      <c r="D13" s="158" t="s">
        <v>91</v>
      </c>
      <c r="E13" s="158" t="s">
        <v>84</v>
      </c>
      <c r="F13" s="158" t="s">
        <v>92</v>
      </c>
    </row>
    <row r="14" spans="1:6" s="182" customFormat="1" ht="38.25">
      <c r="A14" s="181"/>
      <c r="B14" s="160">
        <v>10</v>
      </c>
      <c r="C14" s="158" t="s">
        <v>93</v>
      </c>
      <c r="D14" s="158" t="s">
        <v>94</v>
      </c>
      <c r="E14" s="158" t="s">
        <v>84</v>
      </c>
      <c r="F14" s="158" t="s">
        <v>95</v>
      </c>
    </row>
    <row r="15" spans="1:6" s="182" customFormat="1" ht="38.25">
      <c r="A15" s="184"/>
      <c r="B15" s="160">
        <v>11</v>
      </c>
      <c r="C15" s="158" t="s">
        <v>96</v>
      </c>
      <c r="D15" s="158" t="s">
        <v>97</v>
      </c>
      <c r="E15" s="158" t="s">
        <v>98</v>
      </c>
      <c r="F15" s="158" t="s">
        <v>99</v>
      </c>
    </row>
    <row r="16" spans="1:6" s="182" customFormat="1">
      <c r="A16" s="185">
        <v>43070</v>
      </c>
      <c r="B16" s="162">
        <v>12</v>
      </c>
      <c r="C16" s="163" t="s">
        <v>100</v>
      </c>
      <c r="D16" s="163" t="s">
        <v>101</v>
      </c>
      <c r="E16" s="162" t="s">
        <v>102</v>
      </c>
      <c r="F16" s="162" t="s">
        <v>103</v>
      </c>
    </row>
    <row r="17" spans="1:6" s="182" customFormat="1">
      <c r="A17" s="185">
        <v>43070</v>
      </c>
      <c r="B17" s="162">
        <v>13</v>
      </c>
      <c r="C17" s="163" t="s">
        <v>104</v>
      </c>
      <c r="D17" s="163" t="s">
        <v>105</v>
      </c>
      <c r="E17" s="162" t="s">
        <v>102</v>
      </c>
      <c r="F17" s="162" t="s">
        <v>106</v>
      </c>
    </row>
    <row r="18" spans="1:6" s="182" customFormat="1" ht="25.5">
      <c r="A18" s="185">
        <v>43070</v>
      </c>
      <c r="B18" s="162">
        <v>14</v>
      </c>
      <c r="C18" s="163" t="s">
        <v>107</v>
      </c>
      <c r="D18" s="163" t="s">
        <v>108</v>
      </c>
      <c r="E18" s="162" t="s">
        <v>102</v>
      </c>
      <c r="F18" s="163" t="s">
        <v>109</v>
      </c>
    </row>
    <row r="19" spans="1:6" s="182" customFormat="1" ht="25.5">
      <c r="A19" s="185">
        <v>43070</v>
      </c>
      <c r="B19" s="162">
        <v>15</v>
      </c>
      <c r="C19" s="163" t="s">
        <v>110</v>
      </c>
      <c r="D19" s="163" t="s">
        <v>111</v>
      </c>
      <c r="E19" s="162" t="s">
        <v>80</v>
      </c>
      <c r="F19" s="163" t="s">
        <v>112</v>
      </c>
    </row>
    <row r="20" spans="1:6" s="182" customFormat="1" ht="76.900000000000006" customHeight="1">
      <c r="A20" s="185">
        <v>43070</v>
      </c>
      <c r="B20" s="162">
        <v>16</v>
      </c>
      <c r="C20" s="163" t="s">
        <v>113</v>
      </c>
      <c r="D20" s="163" t="s">
        <v>114</v>
      </c>
      <c r="E20" s="163" t="s">
        <v>115</v>
      </c>
      <c r="F20" s="163" t="s">
        <v>116</v>
      </c>
    </row>
    <row r="21" spans="1:6" s="182" customFormat="1" ht="63.75">
      <c r="A21" s="185">
        <v>43252</v>
      </c>
      <c r="B21" s="164">
        <v>17</v>
      </c>
      <c r="C21" s="165" t="s">
        <v>117</v>
      </c>
      <c r="D21" s="165" t="s">
        <v>118</v>
      </c>
      <c r="E21" s="165" t="s">
        <v>84</v>
      </c>
      <c r="F21" s="165" t="s">
        <v>544</v>
      </c>
    </row>
    <row r="22" spans="1:6" s="186" customFormat="1" ht="89.25">
      <c r="A22" s="185">
        <v>43313</v>
      </c>
      <c r="B22" s="164">
        <v>18</v>
      </c>
      <c r="C22" s="165" t="s">
        <v>119</v>
      </c>
      <c r="D22" s="165" t="s">
        <v>120</v>
      </c>
      <c r="E22" s="165" t="s">
        <v>121</v>
      </c>
      <c r="F22" s="165" t="s">
        <v>535</v>
      </c>
    </row>
    <row r="23" spans="1:6" s="186" customFormat="1" ht="88.5" customHeight="1">
      <c r="A23" s="185">
        <v>43405</v>
      </c>
      <c r="B23" s="178">
        <v>19</v>
      </c>
      <c r="C23" s="179" t="s">
        <v>530</v>
      </c>
      <c r="D23" s="179" t="s">
        <v>547</v>
      </c>
      <c r="E23" s="179" t="s">
        <v>115</v>
      </c>
      <c r="F23" s="179" t="s">
        <v>545</v>
      </c>
    </row>
    <row r="24" spans="1:6" s="148" customFormat="1" ht="51">
      <c r="A24" s="185">
        <v>43556</v>
      </c>
      <c r="B24" s="178">
        <v>20</v>
      </c>
      <c r="C24" s="179" t="s">
        <v>555</v>
      </c>
      <c r="D24" s="179" t="s">
        <v>554</v>
      </c>
      <c r="E24" s="179" t="s">
        <v>549</v>
      </c>
      <c r="F24" s="179" t="s">
        <v>550</v>
      </c>
    </row>
    <row r="25" spans="1:6" ht="38.25">
      <c r="A25" s="196">
        <v>43678</v>
      </c>
      <c r="B25" s="192">
        <v>21</v>
      </c>
      <c r="C25" s="193" t="s">
        <v>559</v>
      </c>
      <c r="D25" s="193" t="s">
        <v>556</v>
      </c>
      <c r="E25" s="193" t="s">
        <v>557</v>
      </c>
      <c r="F25" s="193" t="s">
        <v>558</v>
      </c>
    </row>
    <row r="26" spans="1:6">
      <c r="A26" s="11"/>
      <c r="B26" s="11"/>
      <c r="C26" s="81"/>
      <c r="D26" s="81"/>
      <c r="E26" s="81"/>
      <c r="F26" s="81"/>
    </row>
    <row r="27" spans="1:6">
      <c r="A27" s="11"/>
      <c r="B27" s="11"/>
      <c r="C27" s="81"/>
      <c r="D27" s="81"/>
      <c r="E27" s="81"/>
      <c r="F27" s="81"/>
    </row>
    <row r="28" spans="1:6">
      <c r="A28" s="11"/>
      <c r="B28" s="11"/>
      <c r="C28" s="81"/>
      <c r="D28" s="81"/>
      <c r="E28" s="81"/>
      <c r="F28" s="81"/>
    </row>
    <row r="29" spans="1:6">
      <c r="A29" s="11"/>
      <c r="B29" s="11"/>
      <c r="C29" s="81"/>
      <c r="D29" s="81"/>
      <c r="E29" s="81"/>
      <c r="F29" s="81"/>
    </row>
    <row r="30" spans="1:6">
      <c r="A30" s="11"/>
      <c r="B30" s="11"/>
      <c r="C30" s="81"/>
      <c r="D30" s="81"/>
      <c r="E30" s="81"/>
      <c r="F30" s="81"/>
    </row>
    <row r="31" spans="1:6">
      <c r="A31" s="11"/>
      <c r="B31" s="11"/>
      <c r="C31" s="81"/>
      <c r="D31" s="81"/>
      <c r="E31" s="81"/>
      <c r="F31" s="81"/>
    </row>
    <row r="32" spans="1:6">
      <c r="A32" s="11"/>
      <c r="B32" s="11"/>
      <c r="C32" s="81"/>
      <c r="D32" s="81"/>
      <c r="E32" s="81"/>
      <c r="F32" s="81"/>
    </row>
    <row r="33" spans="1:6">
      <c r="A33" s="11"/>
      <c r="B33" s="11"/>
      <c r="C33" s="81"/>
      <c r="D33" s="81"/>
      <c r="E33" s="81"/>
      <c r="F33" s="81"/>
    </row>
    <row r="34" spans="1:6">
      <c r="A34" s="11"/>
      <c r="B34" s="11"/>
      <c r="C34" s="81"/>
      <c r="D34" s="81"/>
      <c r="E34" s="81"/>
      <c r="F34" s="81"/>
    </row>
    <row r="35" spans="1:6">
      <c r="A35" s="11"/>
      <c r="B35" s="11"/>
      <c r="C35" s="81"/>
      <c r="D35" s="81"/>
      <c r="E35" s="81"/>
      <c r="F35" s="81"/>
    </row>
    <row r="36" spans="1:6">
      <c r="A36" s="11"/>
      <c r="B36" s="11"/>
      <c r="C36" s="81"/>
      <c r="D36" s="81"/>
      <c r="E36" s="81"/>
      <c r="F36" s="81"/>
    </row>
    <row r="37" spans="1:6">
      <c r="A37" s="11"/>
      <c r="B37" s="11"/>
      <c r="C37" s="81"/>
      <c r="D37" s="81"/>
      <c r="E37" s="81"/>
      <c r="F37" s="81"/>
    </row>
  </sheetData>
  <pageMargins left="0.70866141732283472" right="0.70866141732283472" top="0.74803149606299213" bottom="0.74803149606299213" header="0.31496062992125984" footer="0.31496062992125984"/>
  <pageSetup paperSize="9" scale="89"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100"/>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6.1328125" style="2" customWidth="1"/>
    <col min="2" max="3" width="2.73046875" style="2" customWidth="1"/>
    <col min="4" max="4" width="9.73046875" style="2" customWidth="1"/>
    <col min="5" max="5" width="52.1328125" style="2" customWidth="1"/>
    <col min="6" max="6" width="17.73046875" style="24" customWidth="1"/>
    <col min="7" max="7" width="10.59765625" style="2" customWidth="1"/>
    <col min="8" max="8" width="10.3984375" style="2" customWidth="1"/>
    <col min="9" max="11" width="10.1328125" style="2" customWidth="1"/>
    <col min="12" max="21" width="10.59765625" style="2" customWidth="1"/>
    <col min="22" max="22" width="16.59765625" style="2" customWidth="1"/>
    <col min="23" max="23" width="9.1328125" style="2" customWidth="1"/>
    <col min="24" max="31" width="0" style="2" hidden="1" customWidth="1"/>
    <col min="32" max="16384" width="9.1328125" style="2" hidden="1"/>
  </cols>
  <sheetData>
    <row r="1" spans="1:23" s="1" customFormat="1" ht="32.25">
      <c r="A1" s="102"/>
      <c r="B1" s="102"/>
      <c r="C1" s="102"/>
      <c r="D1" s="102" t="s">
        <v>122</v>
      </c>
      <c r="E1" s="102"/>
      <c r="F1" s="103"/>
      <c r="G1" s="102"/>
      <c r="H1" s="102"/>
      <c r="I1" s="102"/>
      <c r="J1" s="102"/>
      <c r="K1" s="102"/>
      <c r="L1" s="102"/>
      <c r="M1" s="102"/>
      <c r="N1" s="102"/>
      <c r="O1" s="102"/>
      <c r="P1" s="102"/>
      <c r="Q1" s="102"/>
      <c r="R1" s="102"/>
      <c r="S1" s="102"/>
      <c r="T1" s="102"/>
      <c r="U1" s="102"/>
      <c r="V1" s="102"/>
      <c r="W1" s="102"/>
    </row>
    <row r="2" spans="1:23" s="1" customFormat="1" ht="13.9">
      <c r="F2" s="24"/>
      <c r="G2" s="11"/>
      <c r="O2" s="11"/>
      <c r="P2" s="11"/>
    </row>
    <row r="3" spans="1:23" ht="13.1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c r="A4" s="88">
        <v>1</v>
      </c>
      <c r="B4" s="11"/>
      <c r="C4" s="11"/>
      <c r="D4" s="11"/>
      <c r="E4" s="11"/>
      <c r="G4" s="11"/>
      <c r="H4" s="11"/>
      <c r="I4" s="11"/>
      <c r="J4" s="11"/>
      <c r="K4" s="11"/>
      <c r="L4" s="11"/>
      <c r="M4" s="11"/>
      <c r="N4" s="11"/>
      <c r="O4" s="11"/>
      <c r="P4" s="11"/>
      <c r="Q4" s="11"/>
      <c r="R4" s="11"/>
      <c r="S4" s="11"/>
      <c r="T4" s="11"/>
      <c r="U4" s="11"/>
      <c r="V4" s="8"/>
      <c r="W4" s="11"/>
    </row>
    <row r="5" spans="1:23" ht="13.15">
      <c r="A5" s="11"/>
      <c r="B5" s="11"/>
      <c r="C5" s="11"/>
      <c r="D5" s="11"/>
      <c r="E5" s="11" t="s">
        <v>124</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ht="13.1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3.9">
      <c r="A8" s="89"/>
      <c r="B8" s="106"/>
      <c r="C8" s="106"/>
      <c r="D8" s="107"/>
      <c r="E8" s="108" t="s">
        <v>126</v>
      </c>
      <c r="F8" s="109"/>
      <c r="G8" s="107"/>
      <c r="H8" s="107"/>
      <c r="I8" s="107"/>
      <c r="J8" s="107"/>
      <c r="K8" s="107"/>
      <c r="L8" s="107"/>
      <c r="M8" s="107"/>
      <c r="N8" s="107"/>
      <c r="O8" s="107"/>
      <c r="P8" s="107"/>
      <c r="Q8" s="107"/>
      <c r="R8" s="107"/>
      <c r="S8" s="107"/>
      <c r="T8" s="107"/>
      <c r="U8" s="107"/>
      <c r="V8" s="107"/>
      <c r="W8" s="107"/>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127</v>
      </c>
      <c r="E10" s="11" t="s">
        <v>128</v>
      </c>
      <c r="G10" s="135" t="str">
        <f>InpActive!$A$4</f>
        <v>WSH</v>
      </c>
      <c r="H10" s="11"/>
      <c r="I10" s="11"/>
      <c r="J10" s="11"/>
      <c r="K10" s="11"/>
      <c r="L10" s="11"/>
      <c r="M10" s="11"/>
      <c r="N10" s="11"/>
      <c r="O10" s="11"/>
      <c r="P10" s="11"/>
      <c r="Q10" s="11"/>
      <c r="R10" s="11"/>
      <c r="S10" s="11"/>
      <c r="T10" s="11"/>
      <c r="U10" s="11"/>
      <c r="V10" s="11"/>
      <c r="W10" s="11"/>
    </row>
    <row r="11" spans="1:23">
      <c r="A11" s="11" t="s">
        <v>129</v>
      </c>
      <c r="B11" s="11"/>
      <c r="C11" s="11"/>
      <c r="D11" s="12" t="s">
        <v>127</v>
      </c>
      <c r="E11" s="11" t="s">
        <v>130</v>
      </c>
      <c r="G11" s="136" t="str">
        <f>IF(InpActive!$O$4=1,"WoC",IF(InpActive!$O$4=2,"WaSC"))</f>
        <v>WaSC</v>
      </c>
      <c r="H11" s="11"/>
      <c r="I11" s="11"/>
      <c r="J11" s="11"/>
      <c r="K11" s="11"/>
      <c r="L11" s="11"/>
      <c r="M11" s="11"/>
      <c r="N11" s="11"/>
      <c r="O11" s="11"/>
      <c r="P11" s="11"/>
      <c r="Q11" s="11"/>
      <c r="R11" s="11"/>
      <c r="S11" s="11"/>
      <c r="T11" s="11"/>
      <c r="U11" s="11"/>
      <c r="V11" s="11"/>
      <c r="W11" s="11"/>
    </row>
    <row r="12" spans="1:23">
      <c r="A12" s="11" t="s">
        <v>17</v>
      </c>
      <c r="B12" s="11"/>
      <c r="C12" s="11"/>
      <c r="D12" s="12" t="s">
        <v>131</v>
      </c>
      <c r="E12" s="11" t="s">
        <v>132</v>
      </c>
      <c r="G12" s="83" t="b">
        <f>InpActive!$O$5</f>
        <v>1</v>
      </c>
      <c r="H12" s="11" t="s">
        <v>131</v>
      </c>
      <c r="I12" s="11"/>
      <c r="J12" s="11"/>
      <c r="K12" s="11"/>
      <c r="L12" s="11"/>
      <c r="M12" s="11"/>
      <c r="N12" s="11"/>
      <c r="O12" s="11"/>
      <c r="P12" s="11"/>
      <c r="Q12" s="11"/>
      <c r="R12" s="11"/>
      <c r="S12" s="11"/>
      <c r="T12" s="11"/>
      <c r="U12" s="11"/>
      <c r="V12" s="11"/>
      <c r="W12" s="11"/>
    </row>
    <row r="13" spans="1:23" s="4" customFormat="1" ht="13.9">
      <c r="A13" s="89"/>
      <c r="B13" s="106"/>
      <c r="C13" s="106"/>
      <c r="D13" s="107"/>
      <c r="E13" s="108" t="s">
        <v>133</v>
      </c>
      <c r="F13" s="109"/>
      <c r="G13" s="107"/>
      <c r="H13" s="107"/>
      <c r="I13" s="107"/>
      <c r="J13" s="107"/>
      <c r="K13" s="107"/>
      <c r="L13" s="107"/>
      <c r="M13" s="107"/>
      <c r="N13" s="107"/>
      <c r="O13" s="107"/>
      <c r="P13" s="107"/>
      <c r="Q13" s="107"/>
      <c r="R13" s="107"/>
      <c r="S13" s="107"/>
      <c r="T13" s="107"/>
      <c r="U13" s="107"/>
      <c r="V13" s="107"/>
      <c r="W13" s="107"/>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ht="13.15">
      <c r="A15" s="11"/>
      <c r="B15" s="11"/>
      <c r="C15" s="11"/>
      <c r="D15" s="11"/>
      <c r="E15" s="5" t="s">
        <v>134</v>
      </c>
      <c r="G15" s="11"/>
      <c r="H15" s="11"/>
      <c r="I15" s="11"/>
      <c r="J15" s="11"/>
      <c r="K15" s="11"/>
      <c r="L15" s="11"/>
      <c r="M15" s="11"/>
      <c r="N15" s="11"/>
      <c r="O15" s="11"/>
      <c r="P15" s="11"/>
      <c r="Q15" s="11"/>
      <c r="R15" s="11"/>
      <c r="S15" s="11"/>
      <c r="T15" s="11"/>
      <c r="U15" s="11"/>
      <c r="V15" s="11"/>
      <c r="W15" s="11"/>
    </row>
    <row r="16" spans="1:23">
      <c r="A16" t="s">
        <v>19</v>
      </c>
      <c r="B16" s="11"/>
      <c r="C16" s="11"/>
      <c r="D16" s="12" t="s">
        <v>135</v>
      </c>
      <c r="E16" s="13" t="s">
        <v>136</v>
      </c>
      <c r="G16" s="90">
        <f>InpActive!$O$6</f>
        <v>0.02</v>
      </c>
      <c r="H16" s="8" t="s">
        <v>137</v>
      </c>
      <c r="I16" s="11"/>
      <c r="J16" s="11"/>
      <c r="K16" s="11"/>
      <c r="L16" s="11"/>
      <c r="M16" s="11"/>
      <c r="N16" s="11"/>
      <c r="O16" s="11"/>
      <c r="P16" s="11"/>
      <c r="Q16" s="11"/>
      <c r="R16" s="11"/>
      <c r="S16" s="11"/>
      <c r="T16" s="11"/>
      <c r="U16" s="11"/>
      <c r="V16" s="11"/>
      <c r="W16" s="11"/>
    </row>
    <row r="17" spans="1:23">
      <c r="A17" t="s">
        <v>21</v>
      </c>
      <c r="B17" s="11"/>
      <c r="C17" s="11"/>
      <c r="D17" s="12" t="s">
        <v>135</v>
      </c>
      <c r="E17" s="13" t="s">
        <v>138</v>
      </c>
      <c r="G17" s="90">
        <f>InpActive!$O$7</f>
        <v>0.03</v>
      </c>
      <c r="H17" s="8" t="s">
        <v>139</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135</v>
      </c>
      <c r="E19" s="11" t="s">
        <v>140</v>
      </c>
      <c r="G19" s="90">
        <f>InpActive!$O$8</f>
        <v>0.03</v>
      </c>
      <c r="H19" s="8" t="s">
        <v>141</v>
      </c>
      <c r="I19" s="11"/>
      <c r="J19" s="11"/>
      <c r="K19" s="11"/>
      <c r="L19" s="11"/>
      <c r="M19" s="11"/>
      <c r="N19" s="11"/>
      <c r="O19" s="11"/>
      <c r="P19" s="11"/>
      <c r="Q19" s="11"/>
      <c r="R19" s="11"/>
      <c r="S19" s="11"/>
      <c r="T19" s="11"/>
      <c r="U19" s="11"/>
      <c r="V19" s="11"/>
      <c r="W19" s="11"/>
    </row>
    <row r="20" spans="1:23" customFormat="1">
      <c r="A20" t="s">
        <v>23</v>
      </c>
      <c r="D20" s="12" t="s">
        <v>135</v>
      </c>
      <c r="E20" s="11" t="s">
        <v>142</v>
      </c>
      <c r="F20" s="24"/>
      <c r="G20" s="90">
        <f>IF(InpActive!$O$9&lt;&gt;0, InpActive!$O$9, IF(InpActive!$O$10&lt;&gt;0,InpActive!$O$10,InpActive!$O$11))</f>
        <v>3.5999999999999997E-2</v>
      </c>
      <c r="H20" s="8" t="s">
        <v>143</v>
      </c>
    </row>
    <row r="21" spans="1:23" customFormat="1">
      <c r="F21" s="26"/>
      <c r="H21" s="11"/>
    </row>
    <row r="22" spans="1:23" customFormat="1">
      <c r="A22" t="s">
        <v>24</v>
      </c>
      <c r="D22" s="12" t="s">
        <v>135</v>
      </c>
      <c r="E22" s="11" t="s">
        <v>144</v>
      </c>
      <c r="F22" s="26"/>
      <c r="G22" s="90">
        <f>InpActive!$O$12</f>
        <v>0.06</v>
      </c>
      <c r="H22" s="8" t="s">
        <v>145</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3.9">
      <c r="A24" s="89"/>
      <c r="B24" s="106"/>
      <c r="C24" s="106"/>
      <c r="D24" s="110"/>
      <c r="E24" s="108" t="s">
        <v>146</v>
      </c>
      <c r="F24" s="109"/>
      <c r="G24" s="107"/>
      <c r="H24" s="107"/>
      <c r="I24" s="107"/>
      <c r="J24" s="107"/>
      <c r="K24" s="107"/>
      <c r="L24" s="107"/>
      <c r="M24" s="107"/>
      <c r="N24" s="107"/>
      <c r="O24" s="107"/>
      <c r="P24" s="107"/>
      <c r="Q24" s="107"/>
      <c r="R24" s="107"/>
      <c r="S24" s="107"/>
      <c r="T24" s="107"/>
      <c r="U24" s="107"/>
      <c r="V24" s="107"/>
      <c r="W24" s="107"/>
    </row>
    <row r="25" spans="1:23" customFormat="1">
      <c r="F25" s="26"/>
    </row>
    <row r="26" spans="1:23" ht="13.15">
      <c r="A26" s="11"/>
      <c r="B26" s="11"/>
      <c r="C26" s="11"/>
      <c r="D26" s="12"/>
      <c r="E26" s="5" t="s">
        <v>147</v>
      </c>
      <c r="G26" s="11"/>
      <c r="H26" s="11"/>
      <c r="I26" s="11"/>
      <c r="J26" s="11"/>
      <c r="K26" s="20"/>
      <c r="L26" s="20"/>
      <c r="M26" s="20"/>
      <c r="N26" s="20"/>
      <c r="O26" s="20"/>
      <c r="P26" s="20"/>
      <c r="Q26" s="20"/>
      <c r="R26" s="20"/>
      <c r="S26" s="20"/>
      <c r="T26" s="20"/>
      <c r="U26" s="20"/>
      <c r="V26" s="155"/>
      <c r="W26" s="11"/>
    </row>
    <row r="27" spans="1:23" s="11" customFormat="1">
      <c r="A27" s="95" t="s">
        <v>25</v>
      </c>
      <c r="B27" s="95"/>
      <c r="C27" s="95"/>
      <c r="D27" s="153" t="s">
        <v>148</v>
      </c>
      <c r="E27" s="149" t="s">
        <v>149</v>
      </c>
      <c r="F27" s="173" t="s">
        <v>150</v>
      </c>
      <c r="K27" s="84">
        <f>InpActive!$I$13</f>
        <v>277.51799999999997</v>
      </c>
      <c r="L27" s="20"/>
      <c r="M27" s="20"/>
      <c r="N27" s="20"/>
      <c r="O27" s="20"/>
      <c r="P27" s="20"/>
      <c r="Q27" s="20"/>
      <c r="R27" s="20"/>
      <c r="S27" s="20"/>
      <c r="T27" s="20"/>
      <c r="U27" s="20"/>
      <c r="V27" s="155" t="s">
        <v>151</v>
      </c>
    </row>
    <row r="28" spans="1:23" s="11" customFormat="1">
      <c r="A28" s="95" t="s">
        <v>27</v>
      </c>
      <c r="B28" s="95"/>
      <c r="C28" s="95"/>
      <c r="D28" s="153" t="s">
        <v>148</v>
      </c>
      <c r="E28" s="149" t="s">
        <v>152</v>
      </c>
      <c r="F28" s="173" t="s">
        <v>150</v>
      </c>
      <c r="K28" s="84">
        <f>InpActive!$I$14</f>
        <v>374.43099999999998</v>
      </c>
      <c r="L28" s="20"/>
      <c r="M28" s="20"/>
      <c r="N28" s="20"/>
      <c r="O28" s="20"/>
      <c r="P28" s="20"/>
      <c r="Q28" s="20"/>
      <c r="R28" s="20"/>
      <c r="S28" s="20"/>
      <c r="T28" s="20"/>
      <c r="U28" s="20"/>
      <c r="V28" s="155" t="s">
        <v>153</v>
      </c>
    </row>
    <row r="29" spans="1:23" s="128" customFormat="1">
      <c r="A29" s="95" t="s">
        <v>28</v>
      </c>
      <c r="B29" s="95"/>
      <c r="C29" s="95"/>
      <c r="D29" s="153" t="s">
        <v>148</v>
      </c>
      <c r="E29" s="149" t="s">
        <v>154</v>
      </c>
      <c r="F29" s="173" t="s">
        <v>150</v>
      </c>
      <c r="G29" s="11"/>
      <c r="H29" s="11"/>
      <c r="I29" s="11"/>
      <c r="J29" s="11"/>
      <c r="K29" s="84">
        <f>InpActive!$I$15</f>
        <v>0</v>
      </c>
      <c r="L29" s="20"/>
      <c r="M29" s="20"/>
      <c r="N29" s="20"/>
      <c r="O29" s="20"/>
      <c r="P29" s="20"/>
      <c r="Q29" s="20"/>
      <c r="R29" s="20"/>
      <c r="S29" s="20"/>
      <c r="T29" s="20"/>
      <c r="U29" s="20"/>
      <c r="V29" s="155" t="s">
        <v>155</v>
      </c>
      <c r="W29" s="11"/>
    </row>
    <row r="30" spans="1:23">
      <c r="A30" s="95"/>
      <c r="B30" s="95"/>
      <c r="C30" s="95"/>
      <c r="D30" s="153"/>
      <c r="E30" s="151"/>
      <c r="F30" s="173"/>
      <c r="G30" s="11"/>
      <c r="H30" s="11"/>
      <c r="I30" s="11"/>
      <c r="J30" s="11"/>
      <c r="K30" s="20"/>
      <c r="L30" s="20"/>
      <c r="M30" s="20"/>
      <c r="N30" s="20"/>
      <c r="O30" s="20"/>
      <c r="P30" s="20"/>
      <c r="Q30" s="20"/>
      <c r="R30" s="20"/>
      <c r="S30" s="20"/>
      <c r="T30" s="20"/>
      <c r="U30" s="20"/>
      <c r="V30" s="155"/>
      <c r="W30" s="11"/>
    </row>
    <row r="31" spans="1:23" ht="13.15">
      <c r="A31" s="95"/>
      <c r="B31" s="95"/>
      <c r="C31" s="95"/>
      <c r="D31" s="153"/>
      <c r="E31" s="175" t="s">
        <v>156</v>
      </c>
      <c r="F31" s="173"/>
      <c r="G31" s="11"/>
      <c r="H31" s="11"/>
      <c r="I31" s="11"/>
      <c r="J31" s="11"/>
      <c r="K31" s="20"/>
      <c r="L31" s="20"/>
      <c r="M31" s="20"/>
      <c r="N31" s="20"/>
      <c r="O31" s="20"/>
      <c r="P31" s="20"/>
      <c r="Q31" s="20"/>
      <c r="R31" s="20"/>
      <c r="S31" s="20"/>
      <c r="T31" s="20"/>
      <c r="U31" s="20"/>
      <c r="V31" s="155"/>
      <c r="W31" s="11"/>
    </row>
    <row r="32" spans="1:23">
      <c r="A32" s="95" t="s">
        <v>29</v>
      </c>
      <c r="B32" s="95"/>
      <c r="C32" s="95"/>
      <c r="D32" s="153" t="s">
        <v>15</v>
      </c>
      <c r="E32" s="149" t="s">
        <v>157</v>
      </c>
      <c r="F32" s="173"/>
      <c r="G32" s="11"/>
      <c r="H32" s="11"/>
      <c r="I32" s="11"/>
      <c r="J32" s="11"/>
      <c r="K32" s="20"/>
      <c r="L32" s="134">
        <f>InpActive!J$16</f>
        <v>0</v>
      </c>
      <c r="M32" s="21">
        <f>InpActive!K$16</f>
        <v>0.82</v>
      </c>
      <c r="N32" s="21">
        <f>InpActive!L$16</f>
        <v>0.32</v>
      </c>
      <c r="O32" s="21">
        <f>InpActive!M$16</f>
        <v>0.03</v>
      </c>
      <c r="P32" s="21">
        <f>InpActive!N$16</f>
        <v>0.03</v>
      </c>
      <c r="Q32" s="20"/>
      <c r="R32" s="20"/>
      <c r="S32" s="20"/>
      <c r="T32" s="20"/>
      <c r="U32" s="20"/>
      <c r="V32" s="155" t="s">
        <v>158</v>
      </c>
      <c r="W32" s="11"/>
    </row>
    <row r="33" spans="1:23">
      <c r="A33" s="95" t="s">
        <v>30</v>
      </c>
      <c r="B33" s="95"/>
      <c r="C33" s="95"/>
      <c r="D33" s="153" t="s">
        <v>15</v>
      </c>
      <c r="E33" s="149" t="s">
        <v>159</v>
      </c>
      <c r="F33" s="173"/>
      <c r="G33" s="11"/>
      <c r="H33" s="11"/>
      <c r="I33" s="11"/>
      <c r="J33" s="11"/>
      <c r="K33" s="20"/>
      <c r="L33" s="21">
        <f>InpActive!J$17</f>
        <v>0</v>
      </c>
      <c r="M33" s="21">
        <f>InpActive!K$17</f>
        <v>-0.13999999999999899</v>
      </c>
      <c r="N33" s="21">
        <f>InpActive!L$17</f>
        <v>-0.62</v>
      </c>
      <c r="O33" s="21">
        <f>InpActive!M$17</f>
        <v>-0.91</v>
      </c>
      <c r="P33" s="21">
        <f>InpActive!N$17</f>
        <v>-0.92</v>
      </c>
      <c r="Q33" s="20"/>
      <c r="R33" s="20"/>
      <c r="S33" s="20"/>
      <c r="T33" s="20"/>
      <c r="U33" s="20"/>
      <c r="V33" s="155" t="s">
        <v>160</v>
      </c>
      <c r="W33" s="11"/>
    </row>
    <row r="34" spans="1:23" s="128" customFormat="1">
      <c r="A34" s="95" t="s">
        <v>31</v>
      </c>
      <c r="B34" s="95"/>
      <c r="C34" s="95"/>
      <c r="D34" s="153" t="s">
        <v>15</v>
      </c>
      <c r="E34" s="149" t="s">
        <v>161</v>
      </c>
      <c r="F34" s="173"/>
      <c r="G34" s="11"/>
      <c r="H34" s="11"/>
      <c r="I34" s="11"/>
      <c r="J34" s="11"/>
      <c r="K34" s="20"/>
      <c r="L34" s="21">
        <f>InpActive!J$18</f>
        <v>0</v>
      </c>
      <c r="M34" s="21">
        <f>InpActive!K$18</f>
        <v>0</v>
      </c>
      <c r="N34" s="21">
        <f>InpActive!L$18</f>
        <v>0</v>
      </c>
      <c r="O34" s="21">
        <f>InpActive!M$18</f>
        <v>0</v>
      </c>
      <c r="P34" s="21">
        <f>InpActive!N$18</f>
        <v>0</v>
      </c>
      <c r="Q34" s="20"/>
      <c r="R34" s="20"/>
      <c r="S34" s="20"/>
      <c r="T34" s="20"/>
      <c r="U34" s="20"/>
      <c r="V34" s="155" t="s">
        <v>162</v>
      </c>
      <c r="W34" s="11"/>
    </row>
    <row r="35" spans="1:23">
      <c r="A35" s="95"/>
      <c r="B35" s="95"/>
      <c r="C35" s="95"/>
      <c r="D35" s="153"/>
      <c r="E35" s="151"/>
      <c r="F35" s="173"/>
      <c r="G35" s="11"/>
      <c r="H35" s="11"/>
      <c r="I35" s="11"/>
      <c r="J35" s="11"/>
      <c r="K35" s="20"/>
      <c r="L35" s="20"/>
      <c r="M35" s="20"/>
      <c r="N35" s="20"/>
      <c r="O35" s="20"/>
      <c r="P35" s="20"/>
      <c r="Q35" s="20"/>
      <c r="R35" s="20"/>
      <c r="S35" s="20"/>
      <c r="T35" s="20"/>
      <c r="U35" s="20"/>
      <c r="V35" s="155"/>
      <c r="W35" s="11"/>
    </row>
    <row r="36" spans="1:23" ht="13.15">
      <c r="A36" s="95"/>
      <c r="B36" s="95"/>
      <c r="C36" s="95"/>
      <c r="D36" s="153"/>
      <c r="E36" s="175" t="s">
        <v>163</v>
      </c>
      <c r="F36" s="173"/>
      <c r="G36" s="11"/>
      <c r="H36" s="11"/>
      <c r="I36" s="11"/>
      <c r="J36" s="11"/>
      <c r="K36" s="20"/>
      <c r="L36" s="20"/>
      <c r="M36" s="20"/>
      <c r="N36" s="20"/>
      <c r="O36" s="20"/>
      <c r="P36" s="20"/>
      <c r="Q36" s="20"/>
      <c r="R36" s="20"/>
      <c r="S36" s="20"/>
      <c r="T36" s="20"/>
      <c r="U36" s="20"/>
      <c r="V36" s="155"/>
      <c r="W36" s="11"/>
    </row>
    <row r="37" spans="1:23" ht="13.15">
      <c r="A37" s="95"/>
      <c r="B37" s="95"/>
      <c r="C37" s="95"/>
      <c r="D37" s="153"/>
      <c r="E37" s="177" t="s">
        <v>164</v>
      </c>
      <c r="F37" s="173"/>
      <c r="G37" s="11"/>
      <c r="H37" s="11"/>
      <c r="I37" s="11"/>
      <c r="J37" s="11"/>
      <c r="K37" s="20"/>
      <c r="L37" s="11"/>
      <c r="M37" s="11"/>
      <c r="N37" s="11"/>
      <c r="O37" s="11"/>
      <c r="P37" s="11"/>
      <c r="Q37" s="20"/>
      <c r="R37" s="20"/>
      <c r="S37" s="20"/>
      <c r="T37" s="20"/>
      <c r="U37" s="20"/>
      <c r="V37" s="155"/>
      <c r="W37" s="11"/>
    </row>
    <row r="38" spans="1:23">
      <c r="A38" s="139" t="s">
        <v>165</v>
      </c>
      <c r="B38" s="95"/>
      <c r="C38" s="95"/>
      <c r="D38" s="153" t="s">
        <v>148</v>
      </c>
      <c r="E38" s="152" t="s">
        <v>166</v>
      </c>
      <c r="F38" s="173" t="s">
        <v>167</v>
      </c>
      <c r="G38" s="11"/>
      <c r="H38" s="11"/>
      <c r="I38" s="11"/>
      <c r="J38" s="11"/>
      <c r="K38" s="20"/>
      <c r="L38" s="84">
        <f>IF(L$6 &lt; $O$6, SUM(InpActive!J$26:J$33) - InpActive!J$32, SUM(InpActive!J$26:J$31) + InpActive!J$33)</f>
        <v>286.15000000000003</v>
      </c>
      <c r="M38" s="84">
        <f>IF(M$6 &lt; $O$6, SUM(InpActive!K$26:K$33) - InpActive!K$32, SUM(InpActive!K$26:K$31) + InpActive!K$33)</f>
        <v>289.52699999999999</v>
      </c>
      <c r="N38" s="84">
        <f>IF(N$6 &lt; $O$6, SUM(InpActive!L$26:L$33) - InpActive!L$32, SUM(InpActive!L$26:L$31) + InpActive!L$33)</f>
        <v>296.601</v>
      </c>
      <c r="O38" s="84">
        <f>IF(O$6 &lt; $O$6, SUM(InpActive!M$26:M$33) - InpActive!M$32, SUM(InpActive!M$26:M$31) + InpActive!M$33)</f>
        <v>310.82299999999998</v>
      </c>
      <c r="P38" s="84">
        <f>IF(P$6 &lt; $O$6, SUM(InpActive!N$26:N$33) - InpActive!N$32, SUM(InpActive!N$26:N$31) + InpActive!N$33)</f>
        <v>312.13</v>
      </c>
      <c r="Q38" s="20"/>
      <c r="R38" s="20"/>
      <c r="S38" s="20"/>
      <c r="T38" s="20"/>
      <c r="U38" s="20"/>
      <c r="V38" s="155" t="s">
        <v>168</v>
      </c>
      <c r="W38" s="11"/>
    </row>
    <row r="39" spans="1:23">
      <c r="A39" s="139" t="s">
        <v>169</v>
      </c>
      <c r="B39" s="95"/>
      <c r="C39" s="95"/>
      <c r="D39" s="153" t="s">
        <v>148</v>
      </c>
      <c r="E39" s="152" t="s">
        <v>170</v>
      </c>
      <c r="F39" s="173" t="s">
        <v>167</v>
      </c>
      <c r="G39" s="11"/>
      <c r="H39" s="11"/>
      <c r="I39" s="11"/>
      <c r="J39" s="11"/>
      <c r="K39" s="20"/>
      <c r="L39" s="84">
        <f>IF(L$6 &lt; $O$6, SUM(InpActive!J$35:J$42) - InpActive!J$41, SUM(InpActive!J$35:J$40) + InpActive!J$42)</f>
        <v>384.94299999999998</v>
      </c>
      <c r="M39" s="84">
        <f>IF(M$6 &lt; $O$6, SUM(InpActive!K$35:K$42) - InpActive!K$41, SUM(InpActive!K$35:K$40) + InpActive!K$42)</f>
        <v>387.21899999999999</v>
      </c>
      <c r="N39" s="84">
        <f>IF(N$6 &lt; $O$6, SUM(InpActive!L$35:L$42) - InpActive!L$41, SUM(InpActive!L$35:L$40) + InpActive!L$42)</f>
        <v>395.226</v>
      </c>
      <c r="O39" s="84">
        <f>IF(O$6 &lt; $O$6, SUM(InpActive!M$35:M$42) - InpActive!M$41, SUM(InpActive!M$35:M$40) + InpActive!M$42)</f>
        <v>405.24299999999999</v>
      </c>
      <c r="P39" s="84">
        <f>IF(P$6 &lt; $O$6, SUM(InpActive!N$35:N$42) - InpActive!N$41, SUM(InpActive!N$35:N$40) + InpActive!N$42)</f>
        <v>404.43100000000004</v>
      </c>
      <c r="Q39" s="20"/>
      <c r="R39" s="20"/>
      <c r="S39" s="20"/>
      <c r="T39" s="20"/>
      <c r="U39" s="20"/>
      <c r="V39" s="155" t="s">
        <v>171</v>
      </c>
      <c r="W39" s="11"/>
    </row>
    <row r="40" spans="1:23" s="128" customFormat="1">
      <c r="A40" s="139" t="s">
        <v>172</v>
      </c>
      <c r="B40" s="95"/>
      <c r="C40" s="95"/>
      <c r="D40" s="153" t="s">
        <v>148</v>
      </c>
      <c r="E40" s="152" t="s">
        <v>173</v>
      </c>
      <c r="F40" s="173" t="s">
        <v>167</v>
      </c>
      <c r="G40" s="11"/>
      <c r="H40" s="11"/>
      <c r="I40" s="11"/>
      <c r="J40" s="11"/>
      <c r="K40" s="11"/>
      <c r="L40" s="84">
        <f>IF(L$6 &lt; $O$6, SUM(InpActive!J$44:J$51) - InpActive!J$50, SUM(InpActive!J$44:J$49) + InpActive!J$51)</f>
        <v>0</v>
      </c>
      <c r="M40" s="84">
        <f>IF(M$6 &lt; $O$6, SUM(InpActive!K$44:K$51) - InpActive!K$50, SUM(InpActive!K$44:K$49) + InpActive!K$51)</f>
        <v>0</v>
      </c>
      <c r="N40" s="84">
        <f>IF(N$6 &lt; $O$6, SUM(InpActive!L$44:L$51) - InpActive!L$50, SUM(InpActive!L$44:L$49) + InpActive!L$51)</f>
        <v>0</v>
      </c>
      <c r="O40" s="84">
        <f>IF(O$6 &lt; $O$6, SUM(InpActive!M$44:M$51) - InpActive!M$50, SUM(InpActive!M$44:M$49) + InpActive!M$51)</f>
        <v>0</v>
      </c>
      <c r="P40" s="84">
        <f>IF(P$6 &lt; $O$6, SUM(InpActive!N$44:N$51) - InpActive!N$50, SUM(InpActive!N$44:N$49) + InpActive!N$51)</f>
        <v>0</v>
      </c>
      <c r="Q40" s="11"/>
      <c r="R40" s="11"/>
      <c r="S40" s="11"/>
      <c r="T40" s="11"/>
      <c r="U40" s="11"/>
      <c r="V40" s="155" t="s">
        <v>174</v>
      </c>
      <c r="W40" s="11"/>
    </row>
    <row r="41" spans="1:23">
      <c r="A41" s="95"/>
      <c r="B41" s="95"/>
      <c r="C41" s="95"/>
      <c r="D41" s="12"/>
      <c r="E41" s="11"/>
      <c r="G41" s="11"/>
      <c r="H41" s="11"/>
      <c r="I41" s="11"/>
      <c r="J41" s="11"/>
      <c r="K41" s="20"/>
      <c r="L41" s="20"/>
      <c r="M41" s="20"/>
      <c r="N41" s="20"/>
      <c r="O41" s="20"/>
      <c r="P41" s="20"/>
      <c r="Q41" s="20"/>
      <c r="R41" s="20"/>
      <c r="S41" s="20"/>
      <c r="T41" s="20"/>
      <c r="U41" s="20"/>
      <c r="V41" s="8"/>
      <c r="W41" s="11"/>
    </row>
    <row r="42" spans="1:23" s="4" customFormat="1" ht="13.9">
      <c r="A42" s="89"/>
      <c r="B42" s="106"/>
      <c r="C42" s="106"/>
      <c r="D42" s="110"/>
      <c r="E42" s="108" t="s">
        <v>175</v>
      </c>
      <c r="F42" s="109"/>
      <c r="G42" s="107"/>
      <c r="H42" s="107"/>
      <c r="I42" s="107"/>
      <c r="J42" s="107"/>
      <c r="K42" s="107"/>
      <c r="L42" s="107"/>
      <c r="M42" s="107"/>
      <c r="N42" s="107"/>
      <c r="O42" s="107"/>
      <c r="P42" s="107"/>
      <c r="Q42" s="107"/>
      <c r="R42" s="107"/>
      <c r="S42" s="107"/>
      <c r="T42" s="107"/>
      <c r="U42" s="107"/>
      <c r="V42" s="107"/>
      <c r="W42" s="107"/>
    </row>
    <row r="43" spans="1:23" customFormat="1">
      <c r="A43" s="96"/>
      <c r="B43" s="96"/>
      <c r="C43" s="96"/>
      <c r="F43" s="26"/>
    </row>
    <row r="44" spans="1:23" ht="13.15">
      <c r="A44" s="95"/>
      <c r="B44" s="95"/>
      <c r="C44" s="95"/>
      <c r="D44" s="12"/>
      <c r="E44" s="5" t="s">
        <v>176</v>
      </c>
      <c r="G44" s="11"/>
      <c r="H44" s="11"/>
      <c r="I44" s="11"/>
      <c r="J44" s="11"/>
      <c r="K44" s="20"/>
      <c r="L44" s="20"/>
      <c r="M44" s="20"/>
      <c r="N44" s="20"/>
      <c r="O44" s="20"/>
      <c r="P44" s="20"/>
      <c r="Q44" s="87"/>
      <c r="R44" s="20"/>
      <c r="S44" s="20"/>
      <c r="T44" s="20"/>
      <c r="U44" s="20"/>
      <c r="V44" s="8"/>
      <c r="W44" s="11"/>
    </row>
    <row r="45" spans="1:23" s="11" customFormat="1">
      <c r="A45" s="95" t="s">
        <v>32</v>
      </c>
      <c r="B45" s="95"/>
      <c r="C45" s="95"/>
      <c r="D45" s="12" t="s">
        <v>148</v>
      </c>
      <c r="E45" s="13" t="s">
        <v>177</v>
      </c>
      <c r="F45" s="24" t="s">
        <v>178</v>
      </c>
      <c r="K45" s="84">
        <f>InpActive!$I$22</f>
        <v>-5.2515021810636702</v>
      </c>
      <c r="L45" s="8" t="s">
        <v>179</v>
      </c>
      <c r="M45" s="8"/>
      <c r="N45" s="8"/>
      <c r="O45" s="8"/>
      <c r="P45" s="8"/>
      <c r="Q45" s="8"/>
      <c r="R45" s="20"/>
      <c r="S45" s="20"/>
      <c r="T45" s="20"/>
      <c r="U45" s="20"/>
      <c r="V45" s="8"/>
    </row>
    <row r="46" spans="1:23" s="11" customFormat="1">
      <c r="A46" s="95" t="s">
        <v>33</v>
      </c>
      <c r="B46" s="95"/>
      <c r="C46" s="95"/>
      <c r="D46" s="12" t="s">
        <v>148</v>
      </c>
      <c r="E46" s="13" t="s">
        <v>180</v>
      </c>
      <c r="F46" s="24" t="s">
        <v>178</v>
      </c>
      <c r="K46" s="84">
        <f>InpActive!$I$23</f>
        <v>-4.4148125731938199</v>
      </c>
      <c r="L46" s="8" t="s">
        <v>181</v>
      </c>
      <c r="M46" s="8"/>
      <c r="N46" s="8"/>
      <c r="O46" s="8"/>
      <c r="P46" s="8"/>
      <c r="Q46" s="8"/>
      <c r="R46" s="20"/>
      <c r="S46" s="20"/>
      <c r="T46" s="20"/>
      <c r="U46" s="20"/>
      <c r="V46" s="8"/>
    </row>
    <row r="47" spans="1:23">
      <c r="A47" s="95" t="s">
        <v>34</v>
      </c>
      <c r="B47" s="95"/>
      <c r="C47" s="95"/>
      <c r="D47" s="94" t="s">
        <v>182</v>
      </c>
      <c r="E47" s="13" t="s">
        <v>183</v>
      </c>
      <c r="F47" s="24" t="s">
        <v>184</v>
      </c>
      <c r="G47" s="8"/>
      <c r="H47" s="8"/>
      <c r="I47" s="11"/>
      <c r="J47" s="11"/>
      <c r="K47" s="20"/>
      <c r="L47" s="20"/>
      <c r="M47" s="20"/>
      <c r="N47" s="86">
        <f>InpActive!L$24</f>
        <v>0</v>
      </c>
      <c r="O47" s="86">
        <f>InpActive!M$24</f>
        <v>0</v>
      </c>
      <c r="P47" s="86">
        <f>InpActive!N$24</f>
        <v>0</v>
      </c>
      <c r="Q47" s="91">
        <f>SUM(N47:P47)</f>
        <v>0</v>
      </c>
      <c r="R47" s="20"/>
      <c r="S47" s="20"/>
      <c r="T47" s="20"/>
      <c r="U47" s="20"/>
      <c r="V47" s="8"/>
      <c r="W47" s="11"/>
    </row>
    <row r="48" spans="1:23">
      <c r="A48" s="95" t="s">
        <v>35</v>
      </c>
      <c r="B48" s="95"/>
      <c r="C48" s="95"/>
      <c r="D48" s="94" t="s">
        <v>182</v>
      </c>
      <c r="E48" s="13" t="s">
        <v>185</v>
      </c>
      <c r="F48" s="24" t="s">
        <v>184</v>
      </c>
      <c r="G48" s="8"/>
      <c r="H48" s="8"/>
      <c r="I48" s="11"/>
      <c r="J48" s="11"/>
      <c r="K48" s="20"/>
      <c r="L48" s="20"/>
      <c r="M48" s="20"/>
      <c r="N48" s="86">
        <f>InpActive!L$25</f>
        <v>0</v>
      </c>
      <c r="O48" s="86">
        <f>InpActive!M$25</f>
        <v>0</v>
      </c>
      <c r="P48" s="86">
        <f>InpActive!N$25</f>
        <v>0</v>
      </c>
      <c r="Q48" s="91">
        <f>SUM(N48:P48)</f>
        <v>0</v>
      </c>
      <c r="R48" s="20"/>
      <c r="S48" s="20"/>
      <c r="T48" s="20"/>
      <c r="U48" s="20"/>
      <c r="V48" s="8"/>
      <c r="W48" s="11"/>
    </row>
    <row r="49" spans="1:23">
      <c r="A49" s="95"/>
      <c r="B49" s="95"/>
      <c r="C49" s="95"/>
      <c r="D49" s="12"/>
      <c r="E49" s="13"/>
      <c r="G49" s="8"/>
      <c r="H49" s="8"/>
      <c r="I49" s="11"/>
      <c r="J49" s="11"/>
      <c r="K49" s="20"/>
      <c r="L49" s="20"/>
      <c r="M49" s="20"/>
      <c r="N49" s="20"/>
      <c r="O49" s="20"/>
      <c r="P49" s="20"/>
      <c r="Q49" s="20"/>
      <c r="R49" s="20"/>
      <c r="S49" s="20"/>
      <c r="T49" s="20"/>
      <c r="U49" s="20"/>
      <c r="V49" s="8"/>
      <c r="W49" s="11"/>
    </row>
    <row r="50" spans="1:23" s="4" customFormat="1" ht="13.9">
      <c r="A50" s="89"/>
      <c r="B50" s="106"/>
      <c r="C50" s="106"/>
      <c r="D50" s="110"/>
      <c r="E50" s="108" t="s">
        <v>186</v>
      </c>
      <c r="F50" s="109"/>
      <c r="G50" s="107"/>
      <c r="H50" s="107"/>
      <c r="I50" s="107"/>
      <c r="J50" s="107"/>
      <c r="K50" s="107"/>
      <c r="L50" s="107"/>
      <c r="M50" s="107"/>
      <c r="N50" s="107"/>
      <c r="O50" s="107"/>
      <c r="P50" s="107"/>
      <c r="Q50" s="107"/>
      <c r="R50" s="107"/>
      <c r="S50" s="107"/>
      <c r="T50" s="107"/>
      <c r="U50" s="107"/>
      <c r="V50" s="107"/>
      <c r="W50" s="107"/>
    </row>
    <row r="51" spans="1:23">
      <c r="A51" s="95"/>
      <c r="B51" s="95"/>
      <c r="C51" s="95"/>
      <c r="D51" s="12"/>
      <c r="E51" s="13"/>
      <c r="G51" s="8"/>
      <c r="H51" s="8"/>
      <c r="I51" s="11"/>
      <c r="J51" s="11"/>
      <c r="K51" s="20"/>
      <c r="L51" s="20"/>
      <c r="M51" s="20"/>
      <c r="N51" s="20"/>
      <c r="O51" s="20"/>
      <c r="P51" s="20"/>
      <c r="Q51" s="20"/>
      <c r="R51" s="20"/>
      <c r="S51" s="20"/>
      <c r="T51" s="20"/>
      <c r="U51" s="20"/>
      <c r="V51" s="8"/>
      <c r="W51" s="11"/>
    </row>
    <row r="52" spans="1:23" ht="13.15">
      <c r="A52" s="95"/>
      <c r="B52" s="95"/>
      <c r="C52" s="95"/>
      <c r="D52" s="12"/>
      <c r="E52" s="15" t="s">
        <v>187</v>
      </c>
      <c r="G52" s="8"/>
      <c r="H52" s="8"/>
      <c r="I52" s="11"/>
      <c r="J52" s="11"/>
      <c r="K52" s="20"/>
      <c r="L52" s="20"/>
      <c r="M52" s="20"/>
      <c r="N52" s="20"/>
      <c r="O52" s="20"/>
      <c r="P52" s="20"/>
      <c r="Q52" s="20"/>
      <c r="R52" s="20"/>
      <c r="S52" s="20"/>
      <c r="T52" s="20"/>
      <c r="U52" s="20"/>
      <c r="V52" s="8"/>
      <c r="W52" s="11"/>
    </row>
    <row r="53" spans="1:23">
      <c r="A53" s="95" t="s">
        <v>188</v>
      </c>
      <c r="B53" s="95"/>
      <c r="C53" s="95"/>
      <c r="D53" s="12" t="s">
        <v>148</v>
      </c>
      <c r="E53" s="18" t="s">
        <v>189</v>
      </c>
      <c r="F53" s="24" t="s">
        <v>167</v>
      </c>
      <c r="G53" s="8"/>
      <c r="H53" s="8"/>
      <c r="I53" s="11"/>
      <c r="J53" s="11"/>
      <c r="K53" s="20"/>
      <c r="L53" s="20"/>
      <c r="M53" s="20"/>
      <c r="N53" s="20"/>
      <c r="O53" s="85">
        <f>InpActive!M$77</f>
        <v>0</v>
      </c>
      <c r="P53" s="20"/>
      <c r="Q53" s="20"/>
      <c r="R53" s="20"/>
      <c r="S53" s="20"/>
      <c r="T53" s="20"/>
      <c r="U53" s="20"/>
      <c r="V53" s="8"/>
      <c r="W53" s="11"/>
    </row>
    <row r="54" spans="1:23">
      <c r="A54" s="95" t="s">
        <v>190</v>
      </c>
      <c r="B54" s="95"/>
      <c r="C54" s="95"/>
      <c r="D54" s="153" t="s">
        <v>148</v>
      </c>
      <c r="E54" s="152" t="s">
        <v>191</v>
      </c>
      <c r="F54" s="173" t="s">
        <v>167</v>
      </c>
      <c r="G54" s="8"/>
      <c r="H54" s="8"/>
      <c r="I54" s="11"/>
      <c r="J54" s="11"/>
      <c r="K54" s="20"/>
      <c r="L54" s="20"/>
      <c r="M54" s="20"/>
      <c r="N54" s="20"/>
      <c r="O54" s="84">
        <f>InpActive!M$78</f>
        <v>0</v>
      </c>
      <c r="P54" s="20"/>
      <c r="Q54" s="20"/>
      <c r="R54" s="20"/>
      <c r="S54" s="20"/>
      <c r="T54" s="20"/>
      <c r="U54" s="20"/>
      <c r="V54" s="8"/>
      <c r="W54" s="11"/>
    </row>
    <row r="55" spans="1:23">
      <c r="A55" s="95" t="s">
        <v>192</v>
      </c>
      <c r="B55" s="95"/>
      <c r="C55" s="95"/>
      <c r="D55" s="153" t="s">
        <v>148</v>
      </c>
      <c r="E55" s="152" t="s">
        <v>193</v>
      </c>
      <c r="F55" s="173" t="s">
        <v>167</v>
      </c>
      <c r="G55" s="8"/>
      <c r="H55" s="8"/>
      <c r="I55" s="11"/>
      <c r="J55" s="11"/>
      <c r="K55" s="20"/>
      <c r="L55" s="20"/>
      <c r="M55" s="20"/>
      <c r="N55" s="20"/>
      <c r="O55" s="84">
        <f>InpOverride!M$79</f>
        <v>0</v>
      </c>
      <c r="P55" s="20"/>
      <c r="Q55" s="20"/>
      <c r="R55" s="20"/>
      <c r="S55" s="20"/>
      <c r="T55" s="20"/>
      <c r="U55" s="20"/>
      <c r="V55" s="8"/>
      <c r="W55" s="11"/>
    </row>
    <row r="56" spans="1:23">
      <c r="A56" s="95"/>
      <c r="B56" s="95"/>
      <c r="C56" s="95"/>
      <c r="D56" s="153"/>
      <c r="E56" s="149"/>
      <c r="F56" s="173"/>
      <c r="G56" s="8"/>
      <c r="H56" s="8"/>
      <c r="I56" s="11"/>
      <c r="J56" s="11"/>
      <c r="K56" s="20"/>
      <c r="L56" s="20"/>
      <c r="M56" s="20"/>
      <c r="N56" s="20"/>
      <c r="O56" s="20"/>
      <c r="P56" s="20"/>
      <c r="Q56" s="20"/>
      <c r="R56" s="20"/>
      <c r="S56" s="20"/>
      <c r="T56" s="20"/>
      <c r="U56" s="20"/>
      <c r="V56" s="8"/>
      <c r="W56" s="11"/>
    </row>
    <row r="57" spans="1:23">
      <c r="A57" s="95" t="s">
        <v>194</v>
      </c>
      <c r="B57" s="95"/>
      <c r="C57" s="95"/>
      <c r="D57" s="153" t="s">
        <v>148</v>
      </c>
      <c r="E57" s="152" t="s">
        <v>195</v>
      </c>
      <c r="F57" s="173" t="s">
        <v>167</v>
      </c>
      <c r="G57" s="8"/>
      <c r="H57" s="8"/>
      <c r="I57" s="11"/>
      <c r="J57" s="11"/>
      <c r="K57" s="20"/>
      <c r="L57" s="20"/>
      <c r="M57" s="20"/>
      <c r="N57" s="20"/>
      <c r="O57" s="20"/>
      <c r="P57" s="85">
        <f>InpActive!N$80</f>
        <v>0</v>
      </c>
      <c r="Q57" s="20"/>
      <c r="R57" s="20"/>
      <c r="S57" s="20"/>
      <c r="T57" s="20"/>
      <c r="U57" s="20"/>
      <c r="V57" s="8"/>
      <c r="W57" s="11"/>
    </row>
    <row r="58" spans="1:23">
      <c r="A58" s="95" t="s">
        <v>196</v>
      </c>
      <c r="B58" s="95"/>
      <c r="C58" s="95"/>
      <c r="D58" s="153" t="s">
        <v>148</v>
      </c>
      <c r="E58" s="152" t="s">
        <v>197</v>
      </c>
      <c r="F58" s="173" t="s">
        <v>167</v>
      </c>
      <c r="G58" s="8"/>
      <c r="H58" s="8"/>
      <c r="I58" s="11"/>
      <c r="J58" s="11"/>
      <c r="K58" s="20"/>
      <c r="L58" s="20"/>
      <c r="M58" s="20"/>
      <c r="N58" s="20"/>
      <c r="O58" s="20"/>
      <c r="P58" s="85">
        <f>InpActive!N$81</f>
        <v>0</v>
      </c>
      <c r="Q58" s="20"/>
      <c r="R58" s="20"/>
      <c r="S58" s="20"/>
      <c r="T58" s="20"/>
      <c r="U58" s="20"/>
      <c r="V58" s="8"/>
      <c r="W58" s="11"/>
    </row>
    <row r="59" spans="1:23">
      <c r="A59" s="95" t="s">
        <v>198</v>
      </c>
      <c r="B59" s="95"/>
      <c r="C59" s="95"/>
      <c r="D59" s="153" t="s">
        <v>148</v>
      </c>
      <c r="E59" s="152" t="s">
        <v>199</v>
      </c>
      <c r="F59" s="173" t="s">
        <v>167</v>
      </c>
      <c r="G59" s="8"/>
      <c r="H59" s="8"/>
      <c r="I59" s="11"/>
      <c r="J59" s="11"/>
      <c r="K59" s="20"/>
      <c r="L59" s="20"/>
      <c r="M59" s="20"/>
      <c r="N59" s="20"/>
      <c r="O59" s="20"/>
      <c r="P59" s="85">
        <f>InpActive!N$82</f>
        <v>0</v>
      </c>
      <c r="Q59" s="20"/>
      <c r="R59" s="20"/>
      <c r="S59" s="20"/>
      <c r="T59" s="20"/>
      <c r="U59" s="20"/>
      <c r="V59" s="8"/>
      <c r="W59" s="11"/>
    </row>
    <row r="60" spans="1:23">
      <c r="A60" s="95"/>
      <c r="B60" s="95"/>
      <c r="C60" s="95"/>
      <c r="D60" s="12"/>
      <c r="E60" s="13"/>
      <c r="G60" s="8"/>
      <c r="H60" s="8"/>
      <c r="I60" s="11"/>
      <c r="J60" s="11"/>
      <c r="K60" s="20"/>
      <c r="L60" s="20"/>
      <c r="M60" s="20"/>
      <c r="N60" s="20"/>
      <c r="O60" s="20"/>
      <c r="P60" s="20"/>
      <c r="Q60" s="20"/>
      <c r="R60" s="20"/>
      <c r="S60" s="20"/>
      <c r="T60" s="20"/>
      <c r="U60" s="20"/>
      <c r="V60" s="8"/>
      <c r="W60" s="11"/>
    </row>
    <row r="61" spans="1:23" s="4" customFormat="1" ht="13.9">
      <c r="A61" s="89"/>
      <c r="B61" s="106"/>
      <c r="C61" s="106"/>
      <c r="D61" s="110"/>
      <c r="E61" s="108" t="s">
        <v>542</v>
      </c>
      <c r="F61" s="109"/>
      <c r="G61" s="107"/>
      <c r="H61" s="107"/>
      <c r="I61" s="107"/>
      <c r="J61" s="107"/>
      <c r="K61" s="107"/>
      <c r="L61" s="107"/>
      <c r="M61" s="107"/>
      <c r="N61" s="107"/>
      <c r="O61" s="107"/>
      <c r="P61" s="107"/>
      <c r="Q61" s="107"/>
      <c r="R61" s="107"/>
      <c r="S61" s="107"/>
      <c r="T61" s="107"/>
      <c r="U61" s="107"/>
      <c r="V61" s="107"/>
      <c r="W61" s="107"/>
    </row>
    <row r="62" spans="1:23">
      <c r="A62" s="95"/>
      <c r="B62" s="95"/>
      <c r="C62" s="95"/>
      <c r="D62" s="12"/>
      <c r="E62" s="13"/>
      <c r="G62" s="8"/>
      <c r="H62" s="8"/>
      <c r="I62" s="11"/>
      <c r="J62" s="11"/>
      <c r="K62" s="20"/>
      <c r="L62" s="20"/>
      <c r="M62" s="20"/>
      <c r="N62" s="20"/>
      <c r="O62" s="20"/>
      <c r="P62" s="20"/>
      <c r="Q62" s="20"/>
      <c r="R62" s="20"/>
      <c r="S62" s="20"/>
      <c r="T62" s="20"/>
      <c r="U62" s="20"/>
      <c r="V62" s="8"/>
      <c r="W62" s="11"/>
    </row>
    <row r="63" spans="1:23">
      <c r="A63" s="11"/>
      <c r="B63" s="11"/>
      <c r="C63" s="11"/>
      <c r="D63" s="153" t="s">
        <v>131</v>
      </c>
      <c r="E63" s="151" t="s">
        <v>546</v>
      </c>
      <c r="F63" s="173"/>
      <c r="G63" s="83" t="b">
        <v>0</v>
      </c>
      <c r="H63" s="11" t="s">
        <v>131</v>
      </c>
      <c r="I63" s="11"/>
      <c r="J63" s="11"/>
      <c r="K63" s="11"/>
      <c r="L63" s="11"/>
      <c r="M63" s="11"/>
      <c r="N63" s="11"/>
      <c r="O63" s="11"/>
      <c r="P63" s="11"/>
      <c r="Q63" s="11"/>
      <c r="R63" s="11"/>
      <c r="S63" s="11"/>
      <c r="T63" s="11"/>
      <c r="U63" s="11"/>
      <c r="V63" s="11"/>
      <c r="W63" s="11"/>
    </row>
    <row r="64" spans="1:23" customFormat="1">
      <c r="A64" s="11"/>
      <c r="D64" s="153" t="s">
        <v>15</v>
      </c>
      <c r="E64" s="151" t="s">
        <v>529</v>
      </c>
      <c r="F64" s="154"/>
      <c r="G64" s="145">
        <v>2018</v>
      </c>
      <c r="H64" s="8"/>
    </row>
    <row r="65" spans="1:23" s="148" customFormat="1">
      <c r="A65" s="151"/>
      <c r="D65" s="153"/>
      <c r="E65" s="151"/>
      <c r="F65" s="154"/>
      <c r="G65" s="11"/>
      <c r="H65" s="155"/>
    </row>
    <row r="66" spans="1:23">
      <c r="A66" s="11" t="s">
        <v>291</v>
      </c>
      <c r="B66"/>
      <c r="C66"/>
      <c r="D66" s="153" t="s">
        <v>148</v>
      </c>
      <c r="E66" s="151" t="s">
        <v>536</v>
      </c>
      <c r="F66" s="154" t="s">
        <v>531</v>
      </c>
      <c r="G66" s="11"/>
      <c r="H66" s="11"/>
      <c r="I66" s="11"/>
      <c r="J66" s="11"/>
      <c r="K66" s="20"/>
      <c r="L66" s="20"/>
      <c r="M66" s="20"/>
      <c r="N66" s="85">
        <f>InpActive!L$83</f>
        <v>0</v>
      </c>
      <c r="O66" s="20"/>
      <c r="P66" s="20"/>
      <c r="Q66" s="20"/>
      <c r="R66" s="20"/>
      <c r="S66" s="20"/>
      <c r="T66" s="20"/>
      <c r="U66" s="20"/>
      <c r="V66" s="8"/>
      <c r="W66" s="11"/>
    </row>
    <row r="67" spans="1:23">
      <c r="A67" s="11" t="s">
        <v>323</v>
      </c>
      <c r="B67"/>
      <c r="C67"/>
      <c r="D67" s="153" t="s">
        <v>148</v>
      </c>
      <c r="E67" s="151" t="s">
        <v>537</v>
      </c>
      <c r="F67" s="154" t="s">
        <v>531</v>
      </c>
      <c r="G67" s="11"/>
      <c r="H67" s="11"/>
      <c r="I67" s="11"/>
      <c r="J67" s="11"/>
      <c r="K67" s="20"/>
      <c r="L67" s="20"/>
      <c r="M67" s="20"/>
      <c r="N67" s="85">
        <f>InpActive!L$84</f>
        <v>0</v>
      </c>
      <c r="O67" s="20"/>
      <c r="P67" s="20"/>
      <c r="Q67" s="20"/>
      <c r="R67" s="20"/>
      <c r="S67" s="20"/>
      <c r="T67" s="20"/>
      <c r="U67" s="20"/>
      <c r="V67" s="8"/>
      <c r="W67" s="11"/>
    </row>
    <row r="68" spans="1:23">
      <c r="A68" s="11" t="s">
        <v>352</v>
      </c>
      <c r="B68"/>
      <c r="C68"/>
      <c r="D68" s="153" t="s">
        <v>148</v>
      </c>
      <c r="E68" s="151" t="s">
        <v>538</v>
      </c>
      <c r="F68" s="154" t="s">
        <v>531</v>
      </c>
      <c r="G68" s="11"/>
      <c r="H68" s="11"/>
      <c r="I68" s="11"/>
      <c r="J68" s="11"/>
      <c r="K68" s="20"/>
      <c r="L68" s="20"/>
      <c r="M68" s="20"/>
      <c r="N68" s="85">
        <f>InpActive!L$85</f>
        <v>0</v>
      </c>
      <c r="O68" s="20"/>
      <c r="P68" s="20"/>
      <c r="Q68" s="20"/>
      <c r="R68" s="20"/>
      <c r="S68" s="20"/>
      <c r="T68" s="20"/>
      <c r="U68" s="20"/>
      <c r="V68" s="8"/>
      <c r="W68" s="11"/>
    </row>
    <row r="69" spans="1:23" s="156" customFormat="1">
      <c r="A69" s="151"/>
      <c r="B69" s="148"/>
      <c r="C69" s="148"/>
      <c r="D69" s="153"/>
      <c r="E69" s="151"/>
      <c r="F69" s="154"/>
      <c r="G69" s="151"/>
      <c r="H69" s="151"/>
      <c r="I69" s="151"/>
      <c r="J69" s="151"/>
      <c r="K69" s="147"/>
      <c r="L69" s="147"/>
      <c r="M69" s="147"/>
      <c r="N69" s="147"/>
      <c r="O69" s="147"/>
      <c r="P69" s="147"/>
      <c r="Q69" s="147"/>
      <c r="R69" s="147"/>
      <c r="S69" s="147"/>
      <c r="T69" s="147"/>
      <c r="U69" s="147"/>
      <c r="V69" s="155"/>
      <c r="W69" s="151"/>
    </row>
    <row r="70" spans="1:23">
      <c r="A70" s="11" t="s">
        <v>293</v>
      </c>
      <c r="B70"/>
      <c r="C70"/>
      <c r="D70" s="153" t="s">
        <v>148</v>
      </c>
      <c r="E70" s="151" t="s">
        <v>539</v>
      </c>
      <c r="F70" s="154" t="s">
        <v>167</v>
      </c>
      <c r="G70" s="11"/>
      <c r="H70" s="11"/>
      <c r="I70" s="11"/>
      <c r="J70" s="11"/>
      <c r="K70" s="20"/>
      <c r="L70" s="20"/>
      <c r="M70" s="20"/>
      <c r="N70" s="20"/>
      <c r="O70" s="20"/>
      <c r="P70" s="85">
        <f>InpActive!N$86</f>
        <v>0</v>
      </c>
      <c r="Q70" s="20"/>
      <c r="R70" s="20"/>
      <c r="S70" s="20"/>
      <c r="T70" s="20"/>
      <c r="U70" s="20"/>
      <c r="V70" s="8"/>
      <c r="W70" s="11"/>
    </row>
    <row r="71" spans="1:23">
      <c r="A71" s="11" t="s">
        <v>325</v>
      </c>
      <c r="B71"/>
      <c r="C71"/>
      <c r="D71" s="153" t="s">
        <v>148</v>
      </c>
      <c r="E71" s="151" t="s">
        <v>540</v>
      </c>
      <c r="F71" s="154" t="s">
        <v>167</v>
      </c>
      <c r="G71" s="11"/>
      <c r="H71" s="11"/>
      <c r="I71" s="11"/>
      <c r="J71" s="11"/>
      <c r="K71" s="20"/>
      <c r="L71" s="20"/>
      <c r="M71" s="20"/>
      <c r="N71" s="20"/>
      <c r="O71" s="20"/>
      <c r="P71" s="84">
        <f>InpActive!N$87</f>
        <v>0</v>
      </c>
      <c r="Q71" s="20"/>
      <c r="R71" s="20"/>
      <c r="S71" s="20"/>
      <c r="T71" s="20"/>
      <c r="U71" s="20"/>
      <c r="V71" s="8"/>
      <c r="W71" s="11"/>
    </row>
    <row r="72" spans="1:23">
      <c r="A72" s="11" t="s">
        <v>354</v>
      </c>
      <c r="B72"/>
      <c r="C72"/>
      <c r="D72" s="153" t="s">
        <v>148</v>
      </c>
      <c r="E72" s="151" t="s">
        <v>541</v>
      </c>
      <c r="F72" s="154" t="s">
        <v>167</v>
      </c>
      <c r="G72" s="11"/>
      <c r="H72" s="11"/>
      <c r="I72" s="11"/>
      <c r="J72" s="11"/>
      <c r="K72" s="20"/>
      <c r="L72" s="20"/>
      <c r="M72" s="20"/>
      <c r="N72" s="20"/>
      <c r="O72" s="20"/>
      <c r="P72" s="84">
        <f>InpActive!N$88</f>
        <v>0</v>
      </c>
      <c r="Q72" s="20"/>
      <c r="R72" s="20"/>
      <c r="S72" s="20"/>
      <c r="T72" s="20"/>
      <c r="U72" s="20"/>
      <c r="V72" s="8"/>
      <c r="W72" s="11"/>
    </row>
    <row r="73" spans="1:23" ht="13.15" thickBot="1">
      <c r="A73" s="95"/>
      <c r="B73" s="95"/>
      <c r="C73" s="95"/>
      <c r="D73" s="12"/>
      <c r="E73" s="13"/>
      <c r="G73" s="8"/>
      <c r="H73" s="8"/>
      <c r="I73" s="11"/>
      <c r="J73" s="11"/>
      <c r="K73" s="20"/>
      <c r="L73" s="20"/>
      <c r="M73" s="20"/>
      <c r="N73" s="20"/>
      <c r="O73" s="20"/>
      <c r="P73" s="20"/>
      <c r="Q73" s="20"/>
      <c r="R73" s="20"/>
      <c r="S73" s="20"/>
      <c r="T73" s="20"/>
      <c r="U73" s="20"/>
      <c r="V73" s="8"/>
      <c r="W73" s="11"/>
    </row>
    <row r="74" spans="1:23" ht="13.5" thickBot="1">
      <c r="A74" s="6" t="s">
        <v>200</v>
      </c>
      <c r="B74" s="7"/>
      <c r="C74" s="7"/>
      <c r="D74" s="7"/>
      <c r="E74" s="7"/>
      <c r="F74" s="25"/>
      <c r="G74" s="7"/>
      <c r="H74" s="7"/>
      <c r="I74" s="7"/>
      <c r="J74" s="7"/>
      <c r="K74" s="7"/>
      <c r="L74" s="7"/>
      <c r="M74" s="7"/>
      <c r="N74" s="7"/>
      <c r="O74" s="7"/>
      <c r="P74" s="7"/>
      <c r="Q74" s="7"/>
      <c r="R74" s="7"/>
      <c r="S74" s="7"/>
      <c r="T74" s="7"/>
      <c r="U74" s="7"/>
      <c r="V74" s="7"/>
      <c r="W74" s="7"/>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hidden="1">
      <c r="A76" s="11"/>
      <c r="B76" s="11"/>
      <c r="C76" s="11"/>
      <c r="D76" s="11"/>
      <c r="E76" s="11"/>
      <c r="G76" s="11"/>
      <c r="H76" s="11"/>
      <c r="I76" s="11"/>
      <c r="J76" s="11"/>
      <c r="K76" s="11"/>
      <c r="L76" s="11"/>
      <c r="M76" s="11"/>
      <c r="N76" s="11"/>
      <c r="O76" s="11"/>
      <c r="P76" s="11"/>
      <c r="Q76" s="11"/>
      <c r="R76" s="11"/>
      <c r="S76" s="11"/>
      <c r="T76" s="11"/>
      <c r="U76" s="11"/>
      <c r="V76" s="11"/>
      <c r="W76" s="11"/>
    </row>
    <row r="77" spans="1:23" hidden="1">
      <c r="A77" s="11"/>
      <c r="B77" s="11"/>
      <c r="C77" s="11"/>
      <c r="D77" s="11"/>
      <c r="E77" s="11"/>
      <c r="G77" s="11"/>
      <c r="H77" s="11"/>
      <c r="I77" s="11"/>
      <c r="J77" s="11"/>
      <c r="K77" s="11"/>
      <c r="L77" s="11"/>
      <c r="M77" s="11"/>
      <c r="N77" s="11"/>
      <c r="O77" s="11"/>
      <c r="P77" s="11"/>
      <c r="Q77" s="11"/>
      <c r="R77" s="11"/>
      <c r="S77" s="11"/>
      <c r="T77" s="11"/>
      <c r="U77" s="11"/>
      <c r="V77" s="11"/>
      <c r="W77" s="11"/>
    </row>
    <row r="78" spans="1:23" hidden="1">
      <c r="A78" s="11"/>
      <c r="B78" s="11"/>
      <c r="C78" s="11"/>
      <c r="D78" s="11"/>
      <c r="E78" s="11"/>
      <c r="G78" s="11"/>
      <c r="H78" s="11"/>
      <c r="I78" s="11"/>
      <c r="J78" s="11"/>
      <c r="K78" s="11"/>
      <c r="L78" s="11"/>
      <c r="M78" s="11"/>
      <c r="N78" s="11"/>
      <c r="O78" s="11"/>
      <c r="P78" s="11"/>
      <c r="Q78" s="11"/>
      <c r="R78" s="11"/>
      <c r="S78" s="11"/>
      <c r="T78" s="11"/>
      <c r="U78" s="11"/>
      <c r="V78" s="11"/>
      <c r="W78" s="11"/>
    </row>
    <row r="79" spans="1:23" hidden="1">
      <c r="A79" s="11"/>
      <c r="B79" s="11"/>
      <c r="C79" s="11"/>
      <c r="D79" s="11"/>
      <c r="E79" s="11"/>
      <c r="G79" s="11"/>
      <c r="H79" s="11"/>
      <c r="I79" s="11"/>
      <c r="J79" s="11"/>
      <c r="K79" s="11"/>
      <c r="L79" s="11"/>
      <c r="M79" s="11"/>
      <c r="N79" s="11"/>
      <c r="O79" s="11"/>
      <c r="P79" s="11"/>
      <c r="Q79" s="11"/>
      <c r="R79" s="11"/>
      <c r="S79" s="11"/>
      <c r="T79" s="11"/>
      <c r="U79" s="11"/>
      <c r="V79" s="11"/>
      <c r="W79" s="11"/>
    </row>
    <row r="80" spans="1:23" hidden="1">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row r="82" spans="1:23">
      <c r="A82" s="11"/>
      <c r="B82" s="11"/>
      <c r="C82" s="11"/>
      <c r="D82" s="11"/>
      <c r="E82" s="11"/>
      <c r="G82" s="11"/>
      <c r="H82" s="11"/>
      <c r="I82" s="11"/>
      <c r="J82" s="11"/>
      <c r="K82" s="11"/>
      <c r="L82" s="11"/>
      <c r="M82" s="11"/>
      <c r="N82" s="11"/>
      <c r="O82" s="11"/>
      <c r="P82" s="11"/>
      <c r="Q82" s="11"/>
      <c r="R82" s="11"/>
      <c r="S82" s="11"/>
      <c r="T82" s="11"/>
      <c r="U82" s="11"/>
      <c r="V82" s="11"/>
      <c r="W82" s="11"/>
    </row>
    <row r="83" spans="1:23">
      <c r="A83" s="11"/>
      <c r="B83" s="11"/>
      <c r="C83" s="11"/>
      <c r="D83" s="11"/>
      <c r="E83" s="11"/>
      <c r="G83" s="11"/>
      <c r="H83" s="11"/>
      <c r="I83" s="11"/>
      <c r="J83" s="11"/>
      <c r="K83" s="11"/>
      <c r="L83" s="11"/>
      <c r="M83" s="11"/>
      <c r="N83" s="11"/>
      <c r="O83" s="11"/>
      <c r="P83" s="11"/>
      <c r="Q83" s="11"/>
      <c r="R83" s="11"/>
      <c r="S83" s="11"/>
      <c r="T83" s="11"/>
      <c r="U83" s="11"/>
      <c r="V83" s="11"/>
      <c r="W83" s="11"/>
    </row>
    <row r="84" spans="1:23">
      <c r="A84" s="11"/>
      <c r="B84" s="11"/>
      <c r="C84" s="11"/>
      <c r="D84" s="11"/>
      <c r="E84" s="11"/>
      <c r="G84" s="11"/>
      <c r="H84" s="11"/>
      <c r="I84" s="11"/>
      <c r="J84" s="11"/>
      <c r="K84" s="11"/>
      <c r="L84" s="11"/>
      <c r="M84" s="11"/>
      <c r="N84" s="11"/>
      <c r="O84" s="11"/>
      <c r="P84" s="11"/>
      <c r="Q84" s="11"/>
      <c r="R84" s="11"/>
      <c r="S84" s="11"/>
      <c r="T84" s="11"/>
      <c r="U84" s="11"/>
      <c r="V84" s="11"/>
      <c r="W84" s="11"/>
    </row>
    <row r="85" spans="1:23">
      <c r="A85" s="11"/>
      <c r="B85" s="11"/>
      <c r="C85" s="11"/>
      <c r="D85" s="11"/>
      <c r="E85" s="11"/>
      <c r="G85" s="11"/>
      <c r="H85" s="11"/>
      <c r="I85" s="11"/>
      <c r="J85" s="11"/>
      <c r="K85" s="11"/>
      <c r="L85" s="11"/>
      <c r="M85" s="11"/>
      <c r="N85" s="11"/>
      <c r="O85" s="11"/>
      <c r="P85" s="11"/>
      <c r="Q85" s="11"/>
      <c r="R85" s="11"/>
      <c r="S85" s="11"/>
      <c r="T85" s="11"/>
      <c r="U85" s="11"/>
      <c r="V85" s="11"/>
      <c r="W85" s="11"/>
    </row>
    <row r="86" spans="1:23">
      <c r="A86" s="11"/>
      <c r="B86" s="11"/>
      <c r="C86" s="11"/>
      <c r="D86" s="11"/>
      <c r="E86" s="11"/>
      <c r="G86" s="11"/>
      <c r="H86" s="11"/>
      <c r="I86" s="11"/>
      <c r="J86" s="11"/>
      <c r="K86" s="11"/>
      <c r="L86" s="11"/>
      <c r="M86" s="11"/>
      <c r="N86" s="11"/>
      <c r="O86" s="11"/>
      <c r="P86" s="11"/>
      <c r="Q86" s="11"/>
      <c r="R86" s="11"/>
      <c r="S86" s="11"/>
      <c r="T86" s="11"/>
      <c r="U86" s="11"/>
      <c r="V86" s="11"/>
      <c r="W86" s="11"/>
    </row>
    <row r="87" spans="1:23">
      <c r="A87" s="11"/>
      <c r="B87" s="11"/>
      <c r="C87" s="11"/>
      <c r="D87" s="11"/>
      <c r="E87" s="11"/>
      <c r="G87" s="11"/>
      <c r="H87" s="11"/>
      <c r="I87" s="11"/>
      <c r="J87" s="11"/>
      <c r="K87" s="11"/>
      <c r="L87" s="11"/>
      <c r="M87" s="11"/>
      <c r="N87" s="11"/>
      <c r="O87" s="11"/>
      <c r="P87" s="11"/>
      <c r="Q87" s="11"/>
      <c r="R87" s="11"/>
      <c r="S87" s="11"/>
      <c r="T87" s="11"/>
      <c r="U87" s="11"/>
      <c r="V87" s="11"/>
      <c r="W87" s="11"/>
    </row>
    <row r="88" spans="1:23">
      <c r="A88" s="11"/>
      <c r="B88" s="11"/>
      <c r="C88" s="11"/>
      <c r="D88" s="11"/>
      <c r="E88" s="11"/>
      <c r="G88" s="11"/>
      <c r="H88" s="11"/>
      <c r="I88" s="11"/>
      <c r="J88" s="11"/>
      <c r="K88" s="11"/>
      <c r="L88" s="11"/>
      <c r="M88" s="11"/>
      <c r="N88" s="11"/>
      <c r="O88" s="11"/>
      <c r="P88" s="11"/>
      <c r="Q88" s="11"/>
      <c r="R88" s="11"/>
      <c r="S88" s="11"/>
      <c r="T88" s="11"/>
      <c r="U88" s="11"/>
      <c r="V88" s="11"/>
      <c r="W88" s="11"/>
    </row>
    <row r="89" spans="1:23">
      <c r="A89" s="11"/>
      <c r="B89" s="11"/>
      <c r="C89" s="11"/>
      <c r="D89" s="11"/>
      <c r="E89" s="11"/>
      <c r="G89" s="11"/>
      <c r="H89" s="11"/>
      <c r="I89" s="11"/>
      <c r="J89" s="11"/>
      <c r="K89" s="11"/>
      <c r="L89" s="11"/>
      <c r="M89" s="11"/>
      <c r="N89" s="11"/>
      <c r="O89" s="11"/>
      <c r="P89" s="11"/>
      <c r="Q89" s="11"/>
      <c r="R89" s="11"/>
      <c r="S89" s="11"/>
      <c r="T89" s="11"/>
      <c r="U89" s="11"/>
      <c r="V89" s="11"/>
      <c r="W89" s="11"/>
    </row>
    <row r="90" spans="1:23">
      <c r="A90" s="11"/>
      <c r="B90" s="11"/>
      <c r="C90" s="11"/>
      <c r="D90" s="11"/>
      <c r="E90" s="11"/>
      <c r="G90" s="11"/>
      <c r="H90" s="11"/>
      <c r="I90" s="11"/>
      <c r="J90" s="11"/>
      <c r="K90" s="11"/>
      <c r="L90" s="11"/>
      <c r="M90" s="11"/>
      <c r="N90" s="11"/>
      <c r="O90" s="11"/>
      <c r="P90" s="11"/>
      <c r="Q90" s="11"/>
      <c r="R90" s="11"/>
      <c r="S90" s="11"/>
      <c r="T90" s="11"/>
      <c r="U90" s="11"/>
      <c r="V90" s="11"/>
      <c r="W90" s="11"/>
    </row>
    <row r="91" spans="1:23">
      <c r="A91" s="11"/>
      <c r="B91" s="11"/>
      <c r="C91" s="11"/>
      <c r="D91" s="11"/>
      <c r="E91" s="11"/>
      <c r="G91" s="11"/>
      <c r="H91" s="11"/>
      <c r="I91" s="11"/>
      <c r="J91" s="11"/>
      <c r="K91" s="11"/>
      <c r="L91" s="11"/>
      <c r="M91" s="11"/>
      <c r="N91" s="11"/>
      <c r="O91" s="11"/>
      <c r="P91" s="11"/>
      <c r="Q91" s="11"/>
      <c r="R91" s="11"/>
      <c r="S91" s="11"/>
      <c r="T91" s="11"/>
      <c r="U91" s="11"/>
      <c r="V91" s="11"/>
      <c r="W91" s="11"/>
    </row>
    <row r="92" spans="1:23">
      <c r="A92" s="11"/>
      <c r="B92" s="11"/>
      <c r="C92" s="11"/>
      <c r="D92" s="11"/>
      <c r="E92" s="11"/>
      <c r="G92" s="11"/>
      <c r="H92" s="11"/>
      <c r="I92" s="11"/>
      <c r="J92" s="11"/>
      <c r="K92" s="11"/>
      <c r="L92" s="11"/>
      <c r="M92" s="11"/>
      <c r="N92" s="11"/>
      <c r="O92" s="11"/>
      <c r="P92" s="11"/>
      <c r="Q92" s="11"/>
      <c r="R92" s="11"/>
      <c r="S92" s="11"/>
      <c r="T92" s="11"/>
      <c r="U92" s="11"/>
      <c r="V92" s="11"/>
      <c r="W92" s="11"/>
    </row>
    <row r="93" spans="1:23">
      <c r="A93" s="11"/>
      <c r="B93" s="11"/>
      <c r="C93" s="11"/>
      <c r="D93" s="11"/>
      <c r="E93" s="11"/>
      <c r="G93" s="11"/>
      <c r="H93" s="11"/>
      <c r="I93" s="11"/>
      <c r="J93" s="11"/>
      <c r="K93" s="11"/>
      <c r="L93" s="11"/>
      <c r="M93" s="11"/>
      <c r="N93" s="11"/>
      <c r="O93" s="11"/>
      <c r="P93" s="11"/>
      <c r="Q93" s="11"/>
      <c r="R93" s="11"/>
      <c r="S93" s="11"/>
      <c r="T93" s="11"/>
      <c r="U93" s="11"/>
      <c r="V93" s="11"/>
      <c r="W93" s="11"/>
    </row>
    <row r="94" spans="1:23">
      <c r="A94" s="11"/>
      <c r="B94" s="11"/>
      <c r="C94" s="11"/>
      <c r="D94" s="11"/>
      <c r="E94" s="11"/>
      <c r="G94" s="11"/>
      <c r="H94" s="11"/>
      <c r="I94" s="11"/>
      <c r="J94" s="11"/>
      <c r="K94" s="11"/>
      <c r="L94" s="11"/>
      <c r="M94" s="11"/>
      <c r="N94" s="11"/>
      <c r="O94" s="11"/>
      <c r="P94" s="11"/>
      <c r="Q94" s="11"/>
      <c r="R94" s="11"/>
      <c r="S94" s="11"/>
      <c r="T94" s="11"/>
      <c r="U94" s="11"/>
      <c r="V94" s="11"/>
      <c r="W94" s="11"/>
    </row>
    <row r="95" spans="1:23"/>
    <row r="96" spans="1:23"/>
    <row r="97"/>
    <row r="98"/>
    <row r="99"/>
    <row r="100"/>
  </sheetData>
  <dataValidations disablePrompts="1" count="1">
    <dataValidation type="list" allowBlank="1" showInputMessage="1" showErrorMessage="1" sqref="G63">
      <formula1>"TRUE,FALSE"</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6" activePane="bottomRight" state="frozen"/>
      <selection pane="topRight"/>
      <selection pane="bottomLeft"/>
      <selection pane="bottomRight"/>
    </sheetView>
  </sheetViews>
  <sheetFormatPr defaultColWidth="0" defaultRowHeight="0" customHeight="1" zeroHeight="1"/>
  <cols>
    <col min="1" max="1" width="12.1328125" style="27" bestFit="1" customWidth="1"/>
    <col min="2" max="3" width="4.73046875" style="27" customWidth="1"/>
    <col min="4" max="4" width="11.73046875" style="27" customWidth="1"/>
    <col min="5" max="5" width="53.1328125" style="27" customWidth="1"/>
    <col min="6" max="7" width="2.73046875" style="27" customWidth="1"/>
    <col min="8" max="21" width="11" style="27" customWidth="1"/>
    <col min="22" max="22" width="35.265625" style="28" customWidth="1"/>
    <col min="23" max="26" width="8.86328125" style="27" hidden="1" customWidth="1"/>
    <col min="27" max="259" width="0" style="27" hidden="1" customWidth="1"/>
    <col min="260" max="16384" width="0" style="27" hidden="1"/>
  </cols>
  <sheetData>
    <row r="1" spans="1:24" s="32" customFormat="1" ht="32.25">
      <c r="A1" s="111"/>
      <c r="B1" s="111"/>
      <c r="C1" s="112"/>
      <c r="D1" s="113" t="s">
        <v>201</v>
      </c>
      <c r="E1" s="113"/>
      <c r="F1" s="113"/>
      <c r="G1" s="113"/>
      <c r="H1" s="113"/>
      <c r="I1" s="114"/>
      <c r="J1" s="114"/>
      <c r="K1" s="72"/>
      <c r="L1" s="72"/>
      <c r="M1" s="114"/>
      <c r="N1" s="114"/>
      <c r="O1" s="114"/>
      <c r="P1" s="114"/>
      <c r="Q1" s="114"/>
      <c r="R1" s="114"/>
      <c r="S1" s="114"/>
      <c r="T1" s="114"/>
      <c r="U1" s="71"/>
      <c r="V1" s="115"/>
      <c r="W1" s="69"/>
      <c r="X1" s="68"/>
    </row>
    <row r="2" spans="1:24" s="32" customFormat="1" ht="12.75">
      <c r="C2" s="45"/>
      <c r="E2" s="45"/>
      <c r="F2" s="45"/>
      <c r="G2" s="45"/>
      <c r="H2" s="70"/>
      <c r="I2" s="49"/>
      <c r="J2" s="49"/>
      <c r="K2" s="49"/>
      <c r="L2" s="49"/>
      <c r="M2" s="49"/>
      <c r="S2" s="27"/>
      <c r="T2" s="27"/>
      <c r="U2" s="27"/>
      <c r="V2" s="27"/>
      <c r="W2" s="69"/>
      <c r="X2" s="68"/>
    </row>
    <row r="3" spans="1:24" s="65" customFormat="1" ht="13.9">
      <c r="A3" s="59"/>
      <c r="B3" s="59"/>
      <c r="C3" s="62"/>
      <c r="D3" s="59"/>
      <c r="E3" s="67" t="s">
        <v>123</v>
      </c>
      <c r="F3" s="67"/>
      <c r="G3" s="67"/>
      <c r="H3" s="116" t="s">
        <v>5</v>
      </c>
      <c r="I3" s="116" t="str">
        <f t="shared" ref="I3:U3" si="0">AMP.Years</f>
        <v>2012-13</v>
      </c>
      <c r="J3" s="116" t="str">
        <f t="shared" si="0"/>
        <v>2013-14</v>
      </c>
      <c r="K3" s="116" t="str">
        <f t="shared" si="0"/>
        <v>2014-15</v>
      </c>
      <c r="L3" s="117" t="str">
        <f t="shared" si="0"/>
        <v>2015-16</v>
      </c>
      <c r="M3" s="117" t="str">
        <f t="shared" si="0"/>
        <v>2016-17</v>
      </c>
      <c r="N3" s="117" t="str">
        <f t="shared" si="0"/>
        <v>2017-18</v>
      </c>
      <c r="O3" s="117" t="str">
        <f t="shared" si="0"/>
        <v>2018-19</v>
      </c>
      <c r="P3" s="117" t="str">
        <f t="shared" si="0"/>
        <v>2019-20</v>
      </c>
      <c r="Q3" s="116" t="str">
        <f t="shared" si="0"/>
        <v>2020-21</v>
      </c>
      <c r="R3" s="116" t="str">
        <f t="shared" si="0"/>
        <v>2021-22</v>
      </c>
      <c r="S3" s="116" t="str">
        <f t="shared" si="0"/>
        <v>2022-23</v>
      </c>
      <c r="T3" s="116" t="str">
        <f t="shared" si="0"/>
        <v>2023-24</v>
      </c>
      <c r="U3" s="116"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3.15">
      <c r="C5" s="62"/>
      <c r="E5" s="59" t="s">
        <v>202</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125</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203</v>
      </c>
      <c r="J7" s="49" t="s">
        <v>203</v>
      </c>
      <c r="K7" s="49" t="s">
        <v>203</v>
      </c>
      <c r="L7" s="49" t="s">
        <v>203</v>
      </c>
      <c r="M7" s="49" t="s">
        <v>203</v>
      </c>
      <c r="N7" s="49" t="s">
        <v>203</v>
      </c>
      <c r="O7" s="49" t="s">
        <v>203</v>
      </c>
      <c r="P7" s="49" t="s">
        <v>203</v>
      </c>
      <c r="Q7" s="49" t="s">
        <v>203</v>
      </c>
      <c r="R7" s="49" t="s">
        <v>203</v>
      </c>
      <c r="S7" s="49" t="s">
        <v>203</v>
      </c>
      <c r="T7" s="49" t="s">
        <v>203</v>
      </c>
      <c r="U7" s="49" t="s">
        <v>203</v>
      </c>
      <c r="V7" s="33"/>
    </row>
    <row r="8" spans="1:24" s="32" customFormat="1" ht="12.75" customHeight="1">
      <c r="A8" s="56"/>
      <c r="B8" s="118"/>
      <c r="C8" s="118"/>
      <c r="D8" s="119"/>
      <c r="E8" s="120" t="s">
        <v>102</v>
      </c>
      <c r="F8" s="119"/>
      <c r="G8" s="119"/>
      <c r="H8" s="119"/>
      <c r="I8" s="119"/>
      <c r="J8" s="119"/>
      <c r="K8" s="119"/>
      <c r="L8" s="119"/>
      <c r="M8" s="119"/>
      <c r="N8" s="119"/>
      <c r="O8" s="119"/>
      <c r="P8" s="119"/>
      <c r="Q8" s="119"/>
      <c r="R8" s="119"/>
      <c r="S8" s="119"/>
      <c r="T8" s="119"/>
      <c r="U8" s="119"/>
      <c r="V8" s="119"/>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204</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205</v>
      </c>
      <c r="E11" s="36" t="s">
        <v>206</v>
      </c>
      <c r="F11" s="36"/>
      <c r="G11" s="36"/>
      <c r="I11" s="55">
        <f>InpActive!G$65</f>
        <v>242.5</v>
      </c>
      <c r="J11" s="55">
        <f>InpActive!H$65</f>
        <v>249.5</v>
      </c>
      <c r="K11" s="55">
        <f>InpActive!I$65</f>
        <v>255.7</v>
      </c>
      <c r="L11" s="55">
        <f>InpActive!J$65</f>
        <v>258</v>
      </c>
      <c r="M11" s="55">
        <f>InpActive!K$65</f>
        <v>261.39999999999998</v>
      </c>
      <c r="N11" s="55">
        <f>InpActive!L$65</f>
        <v>270.60000000000002</v>
      </c>
      <c r="O11" s="55">
        <f>InpActive!M$65</f>
        <v>279.7</v>
      </c>
      <c r="P11" s="55">
        <f>InpActive!N$65</f>
        <v>288.2</v>
      </c>
      <c r="Q11" s="19"/>
      <c r="R11" s="19"/>
      <c r="S11" s="19"/>
      <c r="T11" s="19"/>
      <c r="U11" s="19"/>
      <c r="V11" s="33"/>
    </row>
    <row r="12" spans="1:24" s="32" customFormat="1" ht="12.75">
      <c r="A12" s="32" t="s">
        <v>45</v>
      </c>
      <c r="B12" s="47">
        <v>2</v>
      </c>
      <c r="C12" s="45"/>
      <c r="D12" s="32" t="s">
        <v>205</v>
      </c>
      <c r="E12" s="36" t="s">
        <v>207</v>
      </c>
      <c r="F12" s="36"/>
      <c r="G12" s="36"/>
      <c r="I12" s="55">
        <f>InpActive!G$66</f>
        <v>242.4</v>
      </c>
      <c r="J12" s="55">
        <f>InpActive!H$66</f>
        <v>250</v>
      </c>
      <c r="K12" s="55">
        <f>InpActive!I$66</f>
        <v>255.9</v>
      </c>
      <c r="L12" s="55">
        <f>InpActive!J$66</f>
        <v>258.5</v>
      </c>
      <c r="M12" s="55">
        <f>InpActive!K$66</f>
        <v>262.10000000000002</v>
      </c>
      <c r="N12" s="55">
        <f>InpActive!L$66</f>
        <v>271.7</v>
      </c>
      <c r="O12" s="55">
        <f>InpActive!M$66</f>
        <v>280.7</v>
      </c>
      <c r="P12" s="55">
        <f>InpActive!N$66</f>
        <v>289.2</v>
      </c>
      <c r="Q12" s="19"/>
      <c r="R12" s="19"/>
      <c r="S12" s="19"/>
      <c r="T12" s="19"/>
      <c r="U12" s="19"/>
      <c r="V12" s="33"/>
    </row>
    <row r="13" spans="1:24" s="32" customFormat="1" ht="12.75">
      <c r="A13" s="32" t="s">
        <v>46</v>
      </c>
      <c r="B13" s="47">
        <v>3</v>
      </c>
      <c r="C13" s="45"/>
      <c r="D13" s="32" t="s">
        <v>205</v>
      </c>
      <c r="E13" s="36" t="s">
        <v>208</v>
      </c>
      <c r="F13" s="36"/>
      <c r="G13" s="36"/>
      <c r="I13" s="55">
        <f>InpActive!G$67</f>
        <v>241.8</v>
      </c>
      <c r="J13" s="55">
        <f>InpActive!H$67</f>
        <v>249.7</v>
      </c>
      <c r="K13" s="55">
        <f>InpActive!I$67</f>
        <v>256.3</v>
      </c>
      <c r="L13" s="55">
        <f>InpActive!J$67</f>
        <v>258.89999999999998</v>
      </c>
      <c r="M13" s="55">
        <f>InpActive!K$67</f>
        <v>263.10000000000002</v>
      </c>
      <c r="N13" s="55">
        <f>InpActive!L$67</f>
        <v>272.3</v>
      </c>
      <c r="O13" s="55">
        <f>InpActive!M$67</f>
        <v>281.5</v>
      </c>
      <c r="P13" s="55">
        <f>InpActive!N$67</f>
        <v>289.60000000000002</v>
      </c>
      <c r="Q13" s="19"/>
      <c r="R13" s="19"/>
      <c r="S13" s="19"/>
      <c r="T13" s="19"/>
      <c r="U13" s="19"/>
      <c r="V13" s="33"/>
    </row>
    <row r="14" spans="1:24" s="32" customFormat="1" ht="12.75">
      <c r="A14" s="32" t="s">
        <v>47</v>
      </c>
      <c r="B14" s="47">
        <v>4</v>
      </c>
      <c r="C14" s="45"/>
      <c r="D14" s="32" t="s">
        <v>205</v>
      </c>
      <c r="E14" s="36" t="s">
        <v>209</v>
      </c>
      <c r="F14" s="36"/>
      <c r="G14" s="36"/>
      <c r="I14" s="55">
        <f>InpActive!G$68</f>
        <v>242.1</v>
      </c>
      <c r="J14" s="55">
        <f>InpActive!H$68</f>
        <v>249.7</v>
      </c>
      <c r="K14" s="55">
        <f>InpActive!I$68</f>
        <v>256</v>
      </c>
      <c r="L14" s="55">
        <f>InpActive!J$68</f>
        <v>258.60000000000002</v>
      </c>
      <c r="M14" s="55">
        <f>InpActive!K$68</f>
        <v>263.39999999999998</v>
      </c>
      <c r="N14" s="55">
        <f>InpActive!L$68</f>
        <v>272.89999999999998</v>
      </c>
      <c r="O14" s="55">
        <f>InpActive!M$68</f>
        <v>281.7</v>
      </c>
      <c r="P14" s="55">
        <f>InpActive!N$68</f>
        <v>289.5</v>
      </c>
      <c r="Q14" s="19"/>
      <c r="R14" s="19"/>
      <c r="S14" s="19"/>
      <c r="T14" s="19"/>
      <c r="U14" s="19"/>
      <c r="V14" s="33"/>
    </row>
    <row r="15" spans="1:24" s="32" customFormat="1" ht="12.75">
      <c r="A15" s="32" t="s">
        <v>48</v>
      </c>
      <c r="B15" s="47">
        <v>5</v>
      </c>
      <c r="C15" s="45"/>
      <c r="D15" s="32" t="s">
        <v>205</v>
      </c>
      <c r="E15" s="36" t="s">
        <v>210</v>
      </c>
      <c r="F15" s="36"/>
      <c r="G15" s="36"/>
      <c r="I15" s="55">
        <f>InpActive!G$69</f>
        <v>243</v>
      </c>
      <c r="J15" s="55">
        <f>InpActive!H$69</f>
        <v>251</v>
      </c>
      <c r="K15" s="55">
        <f>InpActive!I$69</f>
        <v>257</v>
      </c>
      <c r="L15" s="55">
        <f>InpActive!J$69</f>
        <v>259.8</v>
      </c>
      <c r="M15" s="55">
        <f>InpActive!K$69</f>
        <v>264.39999999999998</v>
      </c>
      <c r="N15" s="55">
        <f>InpActive!L$69</f>
        <v>274.7</v>
      </c>
      <c r="O15" s="55">
        <f>InpActive!M$69</f>
        <v>284.2</v>
      </c>
      <c r="P15" s="55">
        <f>InpActive!N$69</f>
        <v>291.7</v>
      </c>
      <c r="Q15" s="19"/>
      <c r="R15" s="19"/>
      <c r="S15" s="19"/>
      <c r="T15" s="19"/>
      <c r="U15" s="19"/>
      <c r="V15" s="33"/>
    </row>
    <row r="16" spans="1:24" s="32" customFormat="1" ht="12.75">
      <c r="A16" s="32" t="s">
        <v>49</v>
      </c>
      <c r="B16" s="47">
        <v>6</v>
      </c>
      <c r="C16" s="45"/>
      <c r="D16" s="32" t="s">
        <v>205</v>
      </c>
      <c r="E16" s="36" t="s">
        <v>211</v>
      </c>
      <c r="F16" s="36"/>
      <c r="G16" s="36"/>
      <c r="I16" s="55">
        <f>InpActive!G$70</f>
        <v>244.2</v>
      </c>
      <c r="J16" s="55">
        <f>InpActive!H$70</f>
        <v>251.9</v>
      </c>
      <c r="K16" s="55">
        <f>InpActive!I$70</f>
        <v>257.60000000000002</v>
      </c>
      <c r="L16" s="55">
        <f>InpActive!J$70</f>
        <v>259.60000000000002</v>
      </c>
      <c r="M16" s="55">
        <f>InpActive!K$70</f>
        <v>264.89999999999998</v>
      </c>
      <c r="N16" s="55">
        <f>InpActive!L$70</f>
        <v>275.10000000000002</v>
      </c>
      <c r="O16" s="55">
        <f>InpActive!M$70</f>
        <v>284.10000000000002</v>
      </c>
      <c r="P16" s="55">
        <f>InpActive!N$70</f>
        <v>291</v>
      </c>
      <c r="Q16" s="19"/>
      <c r="R16" s="19"/>
      <c r="S16" s="19"/>
      <c r="T16" s="19"/>
      <c r="U16" s="19"/>
      <c r="V16" s="33"/>
    </row>
    <row r="17" spans="1:22" s="32" customFormat="1" ht="12.75">
      <c r="A17" s="32" t="s">
        <v>50</v>
      </c>
      <c r="B17" s="47">
        <v>7</v>
      </c>
      <c r="C17" s="45"/>
      <c r="D17" s="32" t="s">
        <v>205</v>
      </c>
      <c r="E17" s="36" t="s">
        <v>212</v>
      </c>
      <c r="F17" s="36"/>
      <c r="G17" s="36"/>
      <c r="I17" s="55">
        <f>InpActive!G$71</f>
        <v>245.6</v>
      </c>
      <c r="J17" s="55">
        <f>InpActive!H$71</f>
        <v>251.9</v>
      </c>
      <c r="K17" s="55">
        <f>InpActive!I$71</f>
        <v>257.7</v>
      </c>
      <c r="L17" s="55">
        <f>InpActive!J$71</f>
        <v>259.5</v>
      </c>
      <c r="M17" s="55">
        <f>InpActive!K$71</f>
        <v>264.8</v>
      </c>
      <c r="N17" s="55">
        <f>InpActive!L$71</f>
        <v>275.3</v>
      </c>
      <c r="O17" s="55">
        <f>InpActive!M$71</f>
        <v>284.5</v>
      </c>
      <c r="P17" s="55">
        <f>InpActive!N$71</f>
        <v>290.39999999999998</v>
      </c>
      <c r="Q17" s="19"/>
      <c r="R17" s="19"/>
      <c r="S17" s="19"/>
      <c r="T17" s="19"/>
      <c r="U17" s="19"/>
      <c r="V17" s="33"/>
    </row>
    <row r="18" spans="1:22" s="32" customFormat="1" ht="12.75">
      <c r="A18" s="32" t="s">
        <v>51</v>
      </c>
      <c r="B18" s="47">
        <v>8</v>
      </c>
      <c r="C18" s="45"/>
      <c r="D18" s="32" t="s">
        <v>205</v>
      </c>
      <c r="E18" s="36" t="s">
        <v>213</v>
      </c>
      <c r="F18" s="36"/>
      <c r="G18" s="36"/>
      <c r="H18" s="55">
        <f>InpActive!F$72</f>
        <v>238.5</v>
      </c>
      <c r="I18" s="55">
        <f>InpActive!G$72</f>
        <v>245.6</v>
      </c>
      <c r="J18" s="55">
        <f>InpActive!H$72</f>
        <v>252.1</v>
      </c>
      <c r="K18" s="55">
        <f>InpActive!I$72</f>
        <v>257.10000000000002</v>
      </c>
      <c r="L18" s="55">
        <f>InpActive!J$72</f>
        <v>259.8</v>
      </c>
      <c r="M18" s="55">
        <f>InpActive!K$72</f>
        <v>265.5</v>
      </c>
      <c r="N18" s="55">
        <f>InpActive!L$72</f>
        <v>275.8</v>
      </c>
      <c r="O18" s="55">
        <f>InpActive!M$72</f>
        <v>284.60000000000002</v>
      </c>
      <c r="P18" s="55">
        <f>InpActive!N$72</f>
        <v>291</v>
      </c>
      <c r="Q18" s="19"/>
      <c r="R18" s="19"/>
      <c r="S18" s="19"/>
      <c r="T18" s="19"/>
      <c r="U18" s="19"/>
      <c r="V18" s="33"/>
    </row>
    <row r="19" spans="1:22" s="32" customFormat="1" ht="12.75">
      <c r="A19" s="32" t="s">
        <v>52</v>
      </c>
      <c r="B19" s="47">
        <v>9</v>
      </c>
      <c r="C19" s="45"/>
      <c r="D19" s="32" t="s">
        <v>205</v>
      </c>
      <c r="E19" s="36" t="s">
        <v>214</v>
      </c>
      <c r="F19" s="36"/>
      <c r="G19" s="36"/>
      <c r="I19" s="55">
        <f>InpActive!G$73</f>
        <v>246.8</v>
      </c>
      <c r="J19" s="55">
        <f>InpActive!H$73</f>
        <v>253.4</v>
      </c>
      <c r="K19" s="55">
        <f>InpActive!I$73</f>
        <v>257.5</v>
      </c>
      <c r="L19" s="55">
        <f>InpActive!J$73</f>
        <v>260.60000000000002</v>
      </c>
      <c r="M19" s="55">
        <f>InpActive!K$73</f>
        <v>267.10000000000002</v>
      </c>
      <c r="N19" s="55">
        <f>InpActive!L$73</f>
        <v>278.10000000000002</v>
      </c>
      <c r="O19" s="55">
        <f>InpActive!M$73</f>
        <v>285.60000000000002</v>
      </c>
      <c r="P19" s="55">
        <f>InpActive!N$73</f>
        <v>291.89999999999998</v>
      </c>
      <c r="Q19" s="19"/>
      <c r="R19" s="19"/>
      <c r="S19" s="19"/>
      <c r="T19" s="19"/>
      <c r="U19" s="19"/>
      <c r="V19" s="33"/>
    </row>
    <row r="20" spans="1:22" s="32" customFormat="1" ht="12.75">
      <c r="A20" s="32" t="s">
        <v>53</v>
      </c>
      <c r="B20" s="47">
        <v>10</v>
      </c>
      <c r="C20" s="45"/>
      <c r="D20" s="32" t="s">
        <v>205</v>
      </c>
      <c r="E20" s="36" t="s">
        <v>215</v>
      </c>
      <c r="F20" s="36"/>
      <c r="G20" s="36"/>
      <c r="I20" s="55">
        <f>InpActive!G$74</f>
        <v>245.8</v>
      </c>
      <c r="J20" s="55">
        <f>InpActive!H$74</f>
        <v>252.6</v>
      </c>
      <c r="K20" s="55">
        <f>InpActive!I$74</f>
        <v>255.4</v>
      </c>
      <c r="L20" s="55">
        <f>InpActive!J$74</f>
        <v>258.8</v>
      </c>
      <c r="M20" s="55">
        <f>InpActive!K$74</f>
        <v>265.5</v>
      </c>
      <c r="N20" s="55">
        <f>InpActive!L$74</f>
        <v>276</v>
      </c>
      <c r="O20" s="55">
        <f>InpActive!M$74</f>
        <v>283</v>
      </c>
      <c r="P20" s="55">
        <f>InpActive!N$74</f>
        <v>290.60000000000002</v>
      </c>
      <c r="Q20" s="19"/>
      <c r="R20" s="19"/>
      <c r="S20" s="19"/>
      <c r="T20" s="19"/>
      <c r="U20" s="19"/>
      <c r="V20" s="33"/>
    </row>
    <row r="21" spans="1:22" s="32" customFormat="1" ht="12.75">
      <c r="A21" s="32" t="s">
        <v>54</v>
      </c>
      <c r="B21" s="47">
        <v>11</v>
      </c>
      <c r="C21" s="45"/>
      <c r="D21" s="32" t="s">
        <v>205</v>
      </c>
      <c r="E21" s="36" t="s">
        <v>216</v>
      </c>
      <c r="F21" s="36"/>
      <c r="G21" s="36"/>
      <c r="I21" s="55">
        <f>InpActive!G$75</f>
        <v>247.6</v>
      </c>
      <c r="J21" s="55">
        <f>InpActive!H$75</f>
        <v>254.2</v>
      </c>
      <c r="K21" s="55">
        <f>InpActive!I$75</f>
        <v>256.7</v>
      </c>
      <c r="L21" s="55">
        <f>InpActive!J$75</f>
        <v>260</v>
      </c>
      <c r="M21" s="55">
        <f>InpActive!K$75</f>
        <v>268.39999999999998</v>
      </c>
      <c r="N21" s="55">
        <f>InpActive!L$75</f>
        <v>278.10000000000002</v>
      </c>
      <c r="O21" s="55">
        <f>InpActive!M$75</f>
        <v>285</v>
      </c>
      <c r="P21" s="55">
        <f>InpActive!N$75</f>
        <v>292</v>
      </c>
      <c r="Q21" s="19"/>
      <c r="R21" s="19"/>
      <c r="S21" s="19"/>
      <c r="T21" s="19"/>
      <c r="U21" s="19"/>
      <c r="V21" s="33"/>
    </row>
    <row r="22" spans="1:22" s="32" customFormat="1" ht="12.75">
      <c r="A22" s="32" t="s">
        <v>217</v>
      </c>
      <c r="B22" s="47">
        <v>12</v>
      </c>
      <c r="C22" s="45"/>
      <c r="D22" s="32" t="s">
        <v>205</v>
      </c>
      <c r="E22" s="36" t="s">
        <v>218</v>
      </c>
      <c r="F22" s="36"/>
      <c r="G22" s="36"/>
      <c r="I22" s="55">
        <f>InpActive!G$76</f>
        <v>248.7</v>
      </c>
      <c r="J22" s="55">
        <f>InpActive!H$76</f>
        <v>254.8</v>
      </c>
      <c r="K22" s="55">
        <f>InpActive!I$76</f>
        <v>257.10000000000002</v>
      </c>
      <c r="L22" s="55">
        <f>InpActive!J$76</f>
        <v>261.10000000000002</v>
      </c>
      <c r="M22" s="55">
        <f>InpActive!K$76</f>
        <v>269.3</v>
      </c>
      <c r="N22" s="55">
        <f>InpActive!L$76</f>
        <v>278.3</v>
      </c>
      <c r="O22" s="55">
        <f>InpActive!M$76</f>
        <v>285.10000000000002</v>
      </c>
      <c r="P22" s="55">
        <f>InpActive!N$76</f>
        <v>292.60000000000002</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219</v>
      </c>
      <c r="E24" s="98" t="s">
        <v>220</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221</v>
      </c>
      <c r="I26" s="52">
        <v>0</v>
      </c>
      <c r="J26" s="52">
        <v>0</v>
      </c>
      <c r="K26" s="52">
        <v>0</v>
      </c>
      <c r="L26" s="52">
        <v>0</v>
      </c>
      <c r="M26" s="52">
        <v>0</v>
      </c>
      <c r="N26" s="52">
        <v>0</v>
      </c>
      <c r="O26" s="52">
        <v>0</v>
      </c>
      <c r="P26" s="52">
        <v>0</v>
      </c>
      <c r="Q26" s="52">
        <v>0</v>
      </c>
      <c r="R26" s="52">
        <v>0</v>
      </c>
      <c r="S26" s="52">
        <v>0</v>
      </c>
      <c r="T26" s="52">
        <v>0</v>
      </c>
      <c r="U26" s="52">
        <v>0</v>
      </c>
      <c r="V26" s="51" t="s">
        <v>222</v>
      </c>
    </row>
    <row r="27" spans="1:22" s="32" customFormat="1" ht="12.75" customHeight="1">
      <c r="C27" s="45"/>
      <c r="I27" s="49" t="s">
        <v>203</v>
      </c>
      <c r="J27" s="49" t="s">
        <v>203</v>
      </c>
      <c r="K27" s="49" t="s">
        <v>203</v>
      </c>
      <c r="L27" s="49" t="s">
        <v>203</v>
      </c>
      <c r="M27" s="49" t="s">
        <v>203</v>
      </c>
      <c r="N27" s="49" t="s">
        <v>203</v>
      </c>
      <c r="O27" s="49" t="s">
        <v>203</v>
      </c>
      <c r="P27" s="49" t="s">
        <v>203</v>
      </c>
      <c r="Q27" s="49" t="s">
        <v>203</v>
      </c>
      <c r="R27" s="49" t="s">
        <v>203</v>
      </c>
      <c r="S27" s="49" t="s">
        <v>203</v>
      </c>
      <c r="T27" s="49" t="s">
        <v>203</v>
      </c>
      <c r="U27" s="49" t="s">
        <v>203</v>
      </c>
      <c r="V27" s="33"/>
    </row>
    <row r="28" spans="1:22" s="32" customFormat="1" ht="12.75" customHeight="1">
      <c r="E28" s="50" t="s">
        <v>223</v>
      </c>
      <c r="F28" s="50"/>
      <c r="G28" s="50"/>
      <c r="I28" s="49"/>
      <c r="J28" s="49"/>
      <c r="K28" s="49"/>
      <c r="L28" s="49"/>
      <c r="M28" s="49"/>
      <c r="N28" s="49"/>
      <c r="O28" s="49"/>
      <c r="P28" s="49"/>
      <c r="Q28" s="49"/>
      <c r="R28" s="49"/>
      <c r="S28" s="49"/>
      <c r="T28" s="49"/>
      <c r="U28" s="49"/>
      <c r="V28" s="33"/>
    </row>
    <row r="29" spans="1:22" ht="12.75" customHeight="1">
      <c r="B29" s="47">
        <v>1</v>
      </c>
      <c r="C29" s="45"/>
      <c r="D29" s="44" t="s">
        <v>205</v>
      </c>
      <c r="E29" s="36" t="s">
        <v>206</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v>
      </c>
      <c r="P29" s="46">
        <f t="shared" si="2"/>
        <v>288.2</v>
      </c>
      <c r="Q29" s="19"/>
      <c r="R29" s="19"/>
      <c r="S29" s="19"/>
      <c r="T29" s="19"/>
      <c r="U29" s="19"/>
    </row>
    <row r="30" spans="1:22" ht="12.75" customHeight="1">
      <c r="B30" s="47">
        <v>2</v>
      </c>
      <c r="C30" s="45"/>
      <c r="D30" s="44" t="s">
        <v>205</v>
      </c>
      <c r="E30" s="36" t="s">
        <v>207</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280.7</v>
      </c>
      <c r="P30" s="46">
        <f t="shared" si="3"/>
        <v>289.2</v>
      </c>
      <c r="Q30" s="19"/>
      <c r="R30" s="19"/>
      <c r="S30" s="19"/>
      <c r="T30" s="19"/>
      <c r="U30" s="19"/>
    </row>
    <row r="31" spans="1:22" ht="12.75" customHeight="1">
      <c r="B31" s="47">
        <v>3</v>
      </c>
      <c r="C31" s="45"/>
      <c r="D31" s="44" t="s">
        <v>205</v>
      </c>
      <c r="E31" s="36" t="s">
        <v>208</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281.5</v>
      </c>
      <c r="P31" s="46">
        <f t="shared" si="4"/>
        <v>289.60000000000002</v>
      </c>
      <c r="Q31" s="19"/>
      <c r="R31" s="19"/>
      <c r="S31" s="19"/>
      <c r="T31" s="19"/>
      <c r="U31" s="19"/>
    </row>
    <row r="32" spans="1:22" ht="12.75" customHeight="1">
      <c r="B32" s="47">
        <v>4</v>
      </c>
      <c r="C32" s="45"/>
      <c r="D32" s="44" t="s">
        <v>205</v>
      </c>
      <c r="E32" s="36" t="s">
        <v>209</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281.7</v>
      </c>
      <c r="P32" s="46">
        <f t="shared" si="5"/>
        <v>289.5</v>
      </c>
      <c r="Q32" s="19"/>
      <c r="R32" s="19"/>
      <c r="S32" s="19"/>
      <c r="T32" s="19"/>
      <c r="U32" s="19"/>
    </row>
    <row r="33" spans="2:22" ht="12.75" customHeight="1">
      <c r="B33" s="47">
        <v>5</v>
      </c>
      <c r="C33" s="45"/>
      <c r="D33" s="44" t="s">
        <v>205</v>
      </c>
      <c r="E33" s="36" t="s">
        <v>210</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284.2</v>
      </c>
      <c r="P33" s="46">
        <f t="shared" si="6"/>
        <v>291.7</v>
      </c>
      <c r="Q33" s="19"/>
      <c r="R33" s="19"/>
      <c r="S33" s="19"/>
      <c r="T33" s="19"/>
      <c r="U33" s="19"/>
    </row>
    <row r="34" spans="2:22" ht="12.75" customHeight="1">
      <c r="B34" s="47">
        <v>6</v>
      </c>
      <c r="C34" s="45"/>
      <c r="D34" s="44" t="s">
        <v>205</v>
      </c>
      <c r="E34" s="36" t="s">
        <v>211</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284.10000000000002</v>
      </c>
      <c r="P34" s="46">
        <f t="shared" si="7"/>
        <v>291</v>
      </c>
      <c r="Q34" s="19"/>
      <c r="R34" s="19"/>
      <c r="S34" s="19"/>
      <c r="T34" s="19"/>
      <c r="U34" s="19"/>
    </row>
    <row r="35" spans="2:22" ht="12.75" customHeight="1">
      <c r="B35" s="47">
        <v>7</v>
      </c>
      <c r="C35" s="45"/>
      <c r="D35" s="44" t="s">
        <v>205</v>
      </c>
      <c r="E35" s="36" t="s">
        <v>212</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284.5</v>
      </c>
      <c r="P35" s="46">
        <f t="shared" si="8"/>
        <v>290.39999999999998</v>
      </c>
      <c r="Q35" s="19"/>
      <c r="R35" s="19"/>
      <c r="S35" s="19"/>
      <c r="T35" s="19"/>
      <c r="U35" s="19"/>
    </row>
    <row r="36" spans="2:22" ht="12.75" customHeight="1">
      <c r="B36" s="47">
        <v>8</v>
      </c>
      <c r="C36" s="45"/>
      <c r="D36" s="44" t="s">
        <v>205</v>
      </c>
      <c r="E36" s="36" t="s">
        <v>213</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284.60000000000002</v>
      </c>
      <c r="P36" s="46">
        <f t="shared" si="9"/>
        <v>291</v>
      </c>
      <c r="Q36" s="19"/>
      <c r="R36" s="19"/>
      <c r="S36" s="19"/>
      <c r="T36" s="19"/>
      <c r="U36" s="19"/>
    </row>
    <row r="37" spans="2:22" ht="12.75" customHeight="1">
      <c r="B37" s="47">
        <v>9</v>
      </c>
      <c r="C37" s="45"/>
      <c r="D37" s="44" t="s">
        <v>205</v>
      </c>
      <c r="E37" s="36" t="s">
        <v>214</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285.60000000000002</v>
      </c>
      <c r="P37" s="46">
        <f t="shared" si="10"/>
        <v>291.89999999999998</v>
      </c>
      <c r="Q37" s="19"/>
      <c r="R37" s="19"/>
      <c r="S37" s="19"/>
      <c r="T37" s="19"/>
      <c r="U37" s="19"/>
    </row>
    <row r="38" spans="2:22" ht="12.75" customHeight="1">
      <c r="B38" s="47">
        <v>10</v>
      </c>
      <c r="C38" s="45"/>
      <c r="D38" s="44" t="s">
        <v>205</v>
      </c>
      <c r="E38" s="36" t="s">
        <v>215</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283</v>
      </c>
      <c r="P38" s="46">
        <f t="shared" si="11"/>
        <v>290.60000000000002</v>
      </c>
      <c r="Q38" s="19"/>
      <c r="R38" s="19"/>
      <c r="S38" s="19"/>
      <c r="T38" s="19"/>
      <c r="U38" s="19"/>
    </row>
    <row r="39" spans="2:22" ht="12.75" customHeight="1">
      <c r="B39" s="47">
        <v>11</v>
      </c>
      <c r="C39" s="45"/>
      <c r="D39" s="44" t="s">
        <v>205</v>
      </c>
      <c r="E39" s="36" t="s">
        <v>216</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285</v>
      </c>
      <c r="P39" s="46">
        <f t="shared" si="12"/>
        <v>292</v>
      </c>
      <c r="Q39" s="19"/>
      <c r="R39" s="19"/>
      <c r="S39" s="19"/>
      <c r="T39" s="19"/>
      <c r="U39" s="19"/>
    </row>
    <row r="40" spans="2:22" ht="12.75" customHeight="1">
      <c r="B40" s="47">
        <v>12</v>
      </c>
      <c r="C40" s="45"/>
      <c r="D40" s="44" t="s">
        <v>205</v>
      </c>
      <c r="E40" s="36" t="s">
        <v>218</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285.10000000000002</v>
      </c>
      <c r="P40" s="46">
        <f t="shared" si="13"/>
        <v>292.60000000000002</v>
      </c>
      <c r="Q40" s="19"/>
      <c r="R40" s="19"/>
      <c r="S40" s="19"/>
      <c r="T40" s="19"/>
      <c r="U40" s="19"/>
    </row>
    <row r="41" spans="2:22" ht="12.75" customHeight="1">
      <c r="B41" s="45"/>
      <c r="C41" s="45"/>
      <c r="D41" s="44" t="s">
        <v>205</v>
      </c>
      <c r="E41" s="36" t="s">
        <v>224</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283.30833333333334</v>
      </c>
      <c r="P41" s="42">
        <f t="shared" si="14"/>
        <v>290.64166666666665</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99"/>
      <c r="J44" s="99"/>
      <c r="K44" s="99"/>
      <c r="L44" s="99"/>
      <c r="M44" s="99"/>
      <c r="N44" s="99"/>
      <c r="O44" s="99"/>
      <c r="P44" s="99"/>
      <c r="Q44" s="99"/>
      <c r="R44" s="99"/>
      <c r="S44" s="99"/>
      <c r="T44" s="99"/>
      <c r="U44" s="99"/>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225</v>
      </c>
      <c r="F47" s="40"/>
      <c r="G47" s="40"/>
    </row>
    <row r="48" spans="2:22" s="32" customFormat="1" ht="12.75" customHeight="1">
      <c r="D48" s="35" t="s">
        <v>20</v>
      </c>
      <c r="E48" s="39" t="s">
        <v>226</v>
      </c>
      <c r="F48" s="39"/>
      <c r="G48" s="39"/>
      <c r="I48" s="38"/>
      <c r="J48" s="38"/>
      <c r="K48" s="38"/>
      <c r="L48" s="38"/>
      <c r="M48" s="38"/>
      <c r="N48" s="38"/>
      <c r="O48" s="38"/>
      <c r="P48" s="38"/>
      <c r="Q48" s="38"/>
      <c r="R48" s="19"/>
      <c r="S48" s="19"/>
      <c r="T48" s="19"/>
      <c r="U48" s="19"/>
      <c r="V48" s="33" t="s">
        <v>227</v>
      </c>
    </row>
    <row r="49" spans="1:22" s="32" customFormat="1" ht="12.75" customHeight="1">
      <c r="D49" s="35" t="s">
        <v>219</v>
      </c>
      <c r="E49" s="36" t="s">
        <v>228</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1.1932914046121594</v>
      </c>
      <c r="Q49" s="34">
        <f t="shared" si="15"/>
        <v>1.220125786163522</v>
      </c>
      <c r="R49" s="19"/>
      <c r="S49" s="19"/>
      <c r="T49" s="19"/>
      <c r="U49" s="19"/>
      <c r="V49" s="33" t="s">
        <v>229</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219</v>
      </c>
      <c r="E51" s="41" t="s">
        <v>230</v>
      </c>
      <c r="F51" s="36"/>
      <c r="G51" s="36"/>
      <c r="H51" s="32"/>
      <c r="I51" s="195"/>
      <c r="J51" s="195">
        <f t="shared" ref="J51:Q51" si="16">IF(Indexation.November.Actual.Override&lt;&gt;"",IF(I48=0,0,J48/I48),IF(H36=0,0,I36/H36))</f>
        <v>1.0297693920335429</v>
      </c>
      <c r="K51" s="195">
        <f t="shared" si="16"/>
        <v>1.0264657980456027</v>
      </c>
      <c r="L51" s="195">
        <f t="shared" si="16"/>
        <v>1.0198333994446649</v>
      </c>
      <c r="M51" s="195">
        <f t="shared" si="16"/>
        <v>1.0105017502917153</v>
      </c>
      <c r="N51" s="195">
        <f t="shared" si="16"/>
        <v>1.0219399538106235</v>
      </c>
      <c r="O51" s="195">
        <f t="shared" si="16"/>
        <v>1.0387947269303202</v>
      </c>
      <c r="P51" s="195">
        <f t="shared" si="16"/>
        <v>1.0319071791153009</v>
      </c>
      <c r="Q51" s="195">
        <f t="shared" si="16"/>
        <v>1.0224877020379479</v>
      </c>
      <c r="R51" s="74"/>
      <c r="S51" s="74"/>
      <c r="T51" s="74"/>
      <c r="U51" s="74"/>
      <c r="V51" s="33" t="s">
        <v>231</v>
      </c>
    </row>
    <row r="52" spans="1:22" s="32" customFormat="1" ht="12.75" customHeight="1">
      <c r="E52" s="40"/>
      <c r="F52" s="40"/>
      <c r="G52" s="40"/>
    </row>
    <row r="53" spans="1:22" s="32" customFormat="1" ht="12.75" customHeight="1">
      <c r="E53" s="40" t="s">
        <v>232</v>
      </c>
      <c r="F53" s="40"/>
      <c r="G53" s="40"/>
    </row>
    <row r="54" spans="1:22" ht="12.75" customHeight="1">
      <c r="A54" s="32" t="s">
        <v>233</v>
      </c>
      <c r="B54" s="32"/>
      <c r="C54" s="37"/>
      <c r="D54" s="35" t="s">
        <v>135</v>
      </c>
      <c r="E54" s="36" t="s">
        <v>234</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3.1907179115300943E-2</v>
      </c>
      <c r="P54" s="34">
        <f t="shared" si="17"/>
        <v>2.2487702037947921E-2</v>
      </c>
      <c r="Q54" s="19"/>
      <c r="R54" s="19"/>
      <c r="S54" s="19"/>
      <c r="T54" s="19"/>
      <c r="U54" s="19"/>
      <c r="V54" s="33"/>
    </row>
    <row r="55" spans="1:22" s="32" customFormat="1" ht="12.75" customHeight="1">
      <c r="D55" s="35"/>
      <c r="E55" s="39"/>
      <c r="F55" s="39"/>
      <c r="G55" s="39"/>
      <c r="I55" s="99"/>
      <c r="J55" s="99"/>
      <c r="K55" s="99"/>
      <c r="L55" s="99"/>
      <c r="M55" s="99"/>
      <c r="N55" s="99"/>
      <c r="O55" s="99"/>
      <c r="P55" s="99"/>
      <c r="Q55" s="99"/>
      <c r="R55" s="99"/>
      <c r="S55" s="99"/>
      <c r="T55" s="99"/>
      <c r="U55" s="99"/>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0"/>
      <c r="D58" s="35"/>
      <c r="E58" s="101"/>
      <c r="F58" s="101"/>
      <c r="G58" s="101"/>
      <c r="I58" s="34"/>
      <c r="J58" s="34"/>
      <c r="K58" s="34"/>
      <c r="L58" s="34"/>
      <c r="M58" s="34"/>
      <c r="N58" s="34"/>
      <c r="O58" s="34"/>
      <c r="P58" s="34"/>
      <c r="Q58" s="34"/>
      <c r="R58" s="34"/>
      <c r="S58" s="34"/>
      <c r="T58" s="34"/>
      <c r="U58" s="34"/>
      <c r="V58" s="33"/>
    </row>
    <row r="59" spans="1:22" ht="12.75" customHeight="1" thickBot="1"/>
    <row r="60" spans="1:22" ht="12.75" customHeight="1" thickBot="1">
      <c r="A60" s="31" t="s">
        <v>200</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SharedWithUsers xmlns="11354919-975d-48ee-8859-4dc7ad3be72c">
      <UserInfo>
        <DisplayName>Laura Masters</DisplayName>
        <AccountId>118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613DDF40014746ADC995AA628AE8FC" ma:contentTypeVersion="4" ma:contentTypeDescription="Create a new document." ma:contentTypeScope="" ma:versionID="0c0fe33faebef14bace01916c4041eb7">
  <xsd:schema xmlns:xsd="http://www.w3.org/2001/XMLSchema" xmlns:xs="http://www.w3.org/2001/XMLSchema" xmlns:p="http://schemas.microsoft.com/office/2006/metadata/properties" xmlns:ns2="7041854e-4853-44f9-9e63-23b7acad5461" xmlns:ns3="778d64b4-dbbf-4b11-9ad4-186574c9c62b" xmlns:ns4="11354919-975d-48ee-8859-4dc7ad3be72c" targetNamespace="http://schemas.microsoft.com/office/2006/metadata/properties" ma:root="true" ma:fieldsID="86e99869f7f8c35188b8da8b6fd2ff44" ns2:_="" ns3:_="" ns4:_="">
    <xsd:import namespace="7041854e-4853-44f9-9e63-23b7acad5461"/>
    <xsd:import namespace="778d64b4-dbbf-4b11-9ad4-186574c9c62b"/>
    <xsd:import namespace="11354919-975d-48ee-8859-4dc7ad3be72c"/>
    <xsd:element name="properties">
      <xsd:complexType>
        <xsd:sequence>
          <xsd:element name="documentManagement">
            <xsd:complexType>
              <xsd:all>
                <xsd:element ref="ns2:Follow-up" minOccurs="0"/>
                <xsd:element ref="ns3:MediaServiceMetadata" minOccurs="0"/>
                <xsd:element ref="ns3:MediaServiceFastMetadata"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78d64b4-dbbf-4b11-9ad4-186574c9c62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B82369-497D-47D8-9312-ADC65EA9487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041854e-4853-44f9-9e63-23b7acad5461"/>
    <ds:schemaRef ds:uri="http://purl.org/dc/terms/"/>
    <ds:schemaRef ds:uri="11354919-975d-48ee-8859-4dc7ad3be72c"/>
    <ds:schemaRef ds:uri="778d64b4-dbbf-4b11-9ad4-186574c9c62b"/>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6ED85B1-D73F-47C3-8078-8DC58FB8DC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778d64b4-dbbf-4b11-9ad4-186574c9c62b"/>
    <ds:schemaRef ds:uri="11354919-975d-48ee-8859-4dc7ad3be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9E45C5-7BA1-4625-AD8A-5DBE7E266FC8}">
  <ds:schemaRefs>
    <ds:schemaRef ds:uri="http://schemas.microsoft.com/office/2006/metadata/customXsn"/>
  </ds:schemaRefs>
</ds:datastoreItem>
</file>

<file path=customXml/itemProps4.xml><?xml version="1.0" encoding="utf-8"?>
<ds:datastoreItem xmlns:ds="http://schemas.openxmlformats.org/officeDocument/2006/customXml" ds:itemID="{714A3EA6-99A4-43E6-95FD-2245F23146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55</vt:i4>
      </vt:variant>
    </vt:vector>
  </HeadingPairs>
  <TitlesOfParts>
    <vt:vector size="71" baseType="lpstr">
      <vt:lpstr>F_Inputs</vt:lpstr>
      <vt:lpstr>InpOverride</vt:lpstr>
      <vt:lpstr>InpActive</vt:lpstr>
      <vt:lpstr>F_Outputs</vt:lpstr>
      <vt:lpstr>Change Log</vt:lpstr>
      <vt:lpstr>Inputs &gt;</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AllRev.Outturn.Dmmy.Revised</vt:lpstr>
      <vt:lpstr>AllRev.Outturn.Waste</vt:lpstr>
      <vt:lpstr>AllRev.Outturn.Waste.Revised</vt:lpstr>
      <vt:lpstr>AllRev.Outturn.Water</vt:lpstr>
      <vt:lpstr>AllRev.Outturn.Water.Revised</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RPI!Print_Area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PricewaterhouseCoopers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Crane</dc:creator>
  <cp:keywords/>
  <dc:description/>
  <cp:lastModifiedBy>Chona Labor</cp:lastModifiedBy>
  <cp:revision/>
  <cp:lastPrinted>2019-07-09T11:52:44Z</cp:lastPrinted>
  <dcterms:created xsi:type="dcterms:W3CDTF">2015-02-03T17:19:53Z</dcterms:created>
  <dcterms:modified xsi:type="dcterms:W3CDTF">2020-11-04T17:15:32Z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0x01010047613DDF40014746ADC995AA628AE8FC</vt:lpwstr>
  </property>
  <property fmtid="{D5CDD505-2E9C-101B-9397-08002B2CF9AE}" pid="3" name="da4e9ae56afa494a84f353054bd212ec">
    <vt:lpwstr>OFFICIAL|c2540f30-f875-494b-a43f-ebfb5017a6ad</vt:lpwstr>
  </property>
  <property fmtid="{D5CDD505-2E9C-101B-9397-08002B2CF9AE}" pid="4" name="TaxCatchAll">
    <vt:lpwstr>151;#Risk and Reward|c78d1602-226e-4dfc-b981-a8a88923ba74;#21;#OFFICIAL|c2540f30-f875-494b-a43f-ebfb5017a6ad</vt:lpwstr>
  </property>
  <property fmtid="{D5CDD505-2E9C-101B-9397-08002B2CF9AE}" pid="5" name="Security Classification">
    <vt:lpwstr>21;#OFFICIAL|c2540f30-f875-494b-a43f-ebfb5017a6ad</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Meeting">
    <vt:lpwstr/>
  </property>
  <property fmtid="{D5CDD505-2E9C-101B-9397-08002B2CF9AE}" pid="10" name="Stakeholder 4">
    <vt:lpwstr/>
  </property>
  <property fmtid="{D5CDD505-2E9C-101B-9397-08002B2CF9AE}" pid="11" name="Project Code">
    <vt:lpwstr>151;#Risk and Reward|c78d1602-226e-4dfc-b981-a8a88923ba74</vt:lpwstr>
  </property>
  <property fmtid="{D5CDD505-2E9C-101B-9397-08002B2CF9AE}" pid="12" name="Stakeholder 3">
    <vt:lpwstr/>
  </property>
  <property fmtid="{D5CDD505-2E9C-101B-9397-08002B2CF9AE}" pid="13" name="Stakeholder 2">
    <vt:lpwstr/>
  </property>
  <property fmtid="{D5CDD505-2E9C-101B-9397-08002B2CF9AE}" pid="14" name="Stakeholder">
    <vt:lpwstr/>
  </property>
  <property fmtid="{D5CDD505-2E9C-101B-9397-08002B2CF9AE}" pid="15" name="SharedWithUsers">
    <vt:lpwstr>118;#Laura Masters</vt:lpwstr>
  </property>
  <property fmtid="{D5CDD505-2E9C-101B-9397-08002B2CF9AE}" pid="16" name="b128efbe498d4e38a73555a2e7be12ea">
    <vt:lpwstr/>
  </property>
  <property fmtid="{D5CDD505-2E9C-101B-9397-08002B2CF9AE}" pid="17" name="m279c8e365374608a4eb2bb657f838c2">
    <vt:lpwstr/>
  </property>
  <property fmtid="{D5CDD505-2E9C-101B-9397-08002B2CF9AE}" pid="18" name="j014a7bd3fd34d828fc493e84f684b49">
    <vt:lpwstr/>
  </property>
  <property fmtid="{D5CDD505-2E9C-101B-9397-08002B2CF9AE}" pid="19" name="b2faa34e97554b63aaaf45270201a270">
    <vt:lpwstr/>
  </property>
  <property fmtid="{D5CDD505-2E9C-101B-9397-08002B2CF9AE}" pid="20" name="b20f10deb29d4945907115b7b62c5b70">
    <vt:lpwstr/>
  </property>
  <property fmtid="{D5CDD505-2E9C-101B-9397-08002B2CF9AE}" pid="21" name="j7c77f2a1a924badb0d621542422dc19">
    <vt:lpwstr/>
  </property>
  <property fmtid="{D5CDD505-2E9C-101B-9397-08002B2CF9AE}" pid="22" name="oe9d4f963f4c420b8d2b35d038476850">
    <vt:lpwstr>Risk and Reward|c78d1602-226e-4dfc-b981-a8a88923ba74</vt:lpwstr>
  </property>
  <property fmtid="{D5CDD505-2E9C-101B-9397-08002B2CF9AE}" pid="23" name="a9250910d34f4f6d82af870f608babb6">
    <vt:lpwstr/>
  </property>
  <property fmtid="{D5CDD505-2E9C-101B-9397-08002B2CF9AE}" pid="24" name="f8aa492165544285b4c7fe9d1b6ad82c">
    <vt:lpwstr/>
  </property>
  <property fmtid="{D5CDD505-2E9C-101B-9397-08002B2CF9AE}" pid="25" name="Order">
    <vt:r8>4000</vt:r8>
  </property>
  <property fmtid="{D5CDD505-2E9C-101B-9397-08002B2CF9AE}" pid="26" name="Folder Audit History">
    <vt:lpwstr/>
  </property>
  <property fmtid="{D5CDD505-2E9C-101B-9397-08002B2CF9AE}" pid="27" name="xd_ProgID">
    <vt:lpwstr/>
  </property>
  <property fmtid="{D5CDD505-2E9C-101B-9397-08002B2CF9AE}" pid="28" name="TemplateUrl">
    <vt:lpwstr/>
  </property>
  <property fmtid="{D5CDD505-2E9C-101B-9397-08002B2CF9AE}" pid="29" name="Folder Status">
    <vt:lpwstr/>
  </property>
  <property fmtid="{D5CDD505-2E9C-101B-9397-08002B2CF9AE}" pid="30" name="_CopySource">
    <vt:lpwstr>https://ofwat.sharepoint.com/sites/rms/pr-w20/Post Price Review/Post Price Review Library/Final Decision Documents/WRFIM June 2018 update.xlsx</vt:lpwstr>
  </property>
  <property fmtid="{D5CDD505-2E9C-101B-9397-08002B2CF9AE}" pid="31" name="Original Role Assignments">
    <vt:lpwstr/>
  </property>
  <property fmtid="{D5CDD505-2E9C-101B-9397-08002B2CF9AE}" pid="32" name="Inheritance Broken by Folder Closure">
    <vt:lpwstr/>
  </property>
  <property fmtid="{D5CDD505-2E9C-101B-9397-08002B2CF9AE}" pid="33" name="RelatedItems">
    <vt:lpwstr/>
  </property>
</Properties>
</file>